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1" yWindow="285" windowWidth="17355" windowHeight="10260" activeTab="0"/>
  </bookViews>
  <sheets>
    <sheet name="Прил.5" sheetId="1" r:id="rId1"/>
  </sheets>
  <definedNames>
    <definedName name="_xlnm.Print_Titles" localSheetId="0">'Прил.5'!$7:$9</definedName>
    <definedName name="_xlnm.Print_Area" localSheetId="0">'Прил.5'!$A$4:$I$128</definedName>
  </definedNames>
  <calcPr fullCalcOnLoad="1"/>
</workbook>
</file>

<file path=xl/sharedStrings.xml><?xml version="1.0" encoding="utf-8"?>
<sst xmlns="http://schemas.openxmlformats.org/spreadsheetml/2006/main" count="168" uniqueCount="121">
  <si>
    <t>КОСГУ</t>
  </si>
  <si>
    <t xml:space="preserve">в т.ч. </t>
  </si>
  <si>
    <t>Услуги связи</t>
  </si>
  <si>
    <t>Заработная плата</t>
  </si>
  <si>
    <t>Начисления на выплаты по оплате труда</t>
  </si>
  <si>
    <t>Транспортные услуги</t>
  </si>
  <si>
    <t>Коммунальные услуги</t>
  </si>
  <si>
    <t>в том числе:</t>
  </si>
  <si>
    <t>Прочие выплаты</t>
  </si>
  <si>
    <t>Обслуживание внутреннего долга</t>
  </si>
  <si>
    <t>из них:</t>
  </si>
  <si>
    <t>ЕНВД</t>
  </si>
  <si>
    <t>Налог на имущество физических лиц</t>
  </si>
  <si>
    <t>Земельный налог</t>
  </si>
  <si>
    <t>Доходы от использования имущества  муниципальной собственности</t>
  </si>
  <si>
    <t>Руководитель финансового органа</t>
  </si>
  <si>
    <t>Справочно</t>
  </si>
  <si>
    <t>Источники финансирования дефицита - всего</t>
  </si>
  <si>
    <t>Муниципальные ценные бумаги</t>
  </si>
  <si>
    <t>размещение</t>
  </si>
  <si>
    <t>погашение</t>
  </si>
  <si>
    <t>Кредиты коммерческих банков</t>
  </si>
  <si>
    <t xml:space="preserve">привлечение </t>
  </si>
  <si>
    <t>Изменение остатков средств</t>
  </si>
  <si>
    <t>1. Доходы бюджета ВСЕГО</t>
  </si>
  <si>
    <t>2. Расходы бюджета, ВСЕГО</t>
  </si>
  <si>
    <t>2. 1.2.Материальные затраты</t>
  </si>
  <si>
    <t>3. Дефицит, (профицит)</t>
  </si>
  <si>
    <t>Единый сельскохозяйственный налог</t>
  </si>
  <si>
    <t>Задолженность и перерасчеты по отмененным налогам и сборам</t>
  </si>
  <si>
    <t>Государственная пошлина</t>
  </si>
  <si>
    <t>НЕНАЛОГОВЫЕ ДОХОДЫ</t>
  </si>
  <si>
    <t>НАЛОГОВЫЕ ДОХОДЫ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</si>
  <si>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</si>
  <si>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</si>
  <si>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</si>
  <si>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</si>
  <si>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</si>
  <si>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х</t>
  </si>
  <si>
    <t>Кредиты от других бюджетов</t>
  </si>
  <si>
    <t>(тыс. рублей)</t>
  </si>
  <si>
    <t>Наименование поакзателей</t>
  </si>
  <si>
    <t>Налог на добычу общераспро-страненных полезных ископаемых</t>
  </si>
  <si>
    <t>консолидированный бюджет района, бюджет городского округа</t>
  </si>
  <si>
    <t>1.1.Налоговые и неналоговые доходы</t>
  </si>
  <si>
    <t>2.1.1. Заработная плата с начислениями, в т.ч.</t>
  </si>
  <si>
    <t>Нецелевая финансовая помощь</t>
  </si>
  <si>
    <t xml:space="preserve">Арендная плата </t>
  </si>
  <si>
    <t>в т.ч. за счет целевых субсидий и иных МБТ из областного бюджета</t>
  </si>
  <si>
    <t>в том числе</t>
  </si>
  <si>
    <t>Налоги и сборы</t>
  </si>
  <si>
    <t>2. Безвозмездные поступления</t>
  </si>
  <si>
    <t>кредиты коммерческих банков</t>
  </si>
  <si>
    <t>Исполнитель</t>
  </si>
  <si>
    <t>расходы на содержание учреждений, осуществляемые за счет средств субсидий, предоставляемых бюджетным и автономным учреждениям</t>
  </si>
  <si>
    <t>из них: расходы на заработную плату и начисления работникам учреждений, осуществляемые за счет средств субсидий, предоставляемых бюджетным и автономным учреждениям</t>
  </si>
  <si>
    <t>Налог, взмаемый в связи с применением упрощенной системы налогообложения</t>
  </si>
  <si>
    <t>субвенции в РФФПП</t>
  </si>
  <si>
    <t>Работы, услуги по содержанию имущества</t>
  </si>
  <si>
    <t>Прочие работы и услуги</t>
  </si>
  <si>
    <t>Акцизы</t>
  </si>
  <si>
    <t>дотация ЗАТО из федерального бюджета</t>
  </si>
  <si>
    <t>2.2.Непервоочередные расходы всего (включая расходы на софинансирование), из них:</t>
  </si>
  <si>
    <t xml:space="preserve">дотации на выравнивание  бюджетной обеспеченности из ФФП МР (ГО) </t>
  </si>
  <si>
    <t>дотация на сбалансированность</t>
  </si>
  <si>
    <t>дотации из ФФПП (для городских округов)</t>
  </si>
  <si>
    <t>за счет налоговых и неналоговых доходов, нецелевой финансовой помощи из областного бюджета, прочих безвозмездных поступлений</t>
  </si>
  <si>
    <t>2.1. Безвозмездные поступления от других бюджетов бюджетной системы РФ (из областного бюджета) - всего</t>
  </si>
  <si>
    <t>2.2.  Доходы от возврата остатков МБТ, имеющих целевое назначение, прошлых лет</t>
  </si>
  <si>
    <t>2.3. Возврат остатков МБТ, имеющих целевое назначение, прошлых лет</t>
  </si>
  <si>
    <t>2.4. Прочие безвозмездные поступления</t>
  </si>
  <si>
    <t>Капитальные вложения в основные фонды</t>
  </si>
  <si>
    <t>Увеличение стоимости акций и иных форм участия в капитале</t>
  </si>
  <si>
    <t>Безвозмездные перечисления организациям, за исключением  гос. и муниципальных организаций</t>
  </si>
  <si>
    <t>Остальные расходы</t>
  </si>
  <si>
    <t>Безвозмездные перечисления организациям, за исключением  гос. и муниципальных организаций*</t>
  </si>
  <si>
    <t>Другие расходы, отнесенные к непервоочередным (расшифровать)</t>
  </si>
  <si>
    <t>Работы, услуги по содержанию имущества*</t>
  </si>
  <si>
    <t>Прочие работы и услуги*</t>
  </si>
  <si>
    <t>НДФЛ -всего, в т.ч.</t>
  </si>
  <si>
    <t>по дополнительному нормативу отчислений</t>
  </si>
  <si>
    <t>без учета доп. норматива</t>
  </si>
  <si>
    <t>Безвозмездные перечисления гос. и муниципальным организациям, в т.ч.</t>
  </si>
  <si>
    <t>Безвозмездные перечисления гос. и муниципальным организациям*</t>
  </si>
  <si>
    <t>2. Объем расходов бюджета на осуществление расходов в рамках принятых новых расходных обязательств  (расшифровать)</t>
  </si>
  <si>
    <t>3. Объем расходов бюджета на содержание ОМСУ без целевых межбюджетных трансфертов</t>
  </si>
  <si>
    <t>*- отражаются расходы на условиях софинансирования</t>
  </si>
  <si>
    <t>Исполнено по состоянию на 01.08.2015</t>
  </si>
  <si>
    <t>Ожидаемое исполнение консолидированного бюджета за 2015 год</t>
  </si>
  <si>
    <t>План консолидированного бюджета на 2015 год (по состоянию на 01.08.2015 года)</t>
  </si>
  <si>
    <t>в том числе арендная плата за земельные участки</t>
  </si>
  <si>
    <t>Налог, взимаемого в связи с применением патентной системы налогообложения</t>
  </si>
  <si>
    <t xml:space="preserve">Доходы от оказания платных услуг (работ) и компенсации затрат государства </t>
  </si>
  <si>
    <t>Муниципальный долг</t>
  </si>
  <si>
    <t>муниципальные гарантии</t>
  </si>
  <si>
    <t>муниципальные ценные бумаги</t>
  </si>
  <si>
    <t>кредиты от других бюджетов</t>
  </si>
  <si>
    <t>Пособия по соиальной помощи населению</t>
  </si>
  <si>
    <t>- на развитие материально-технической базы физической культуры и спорта"</t>
  </si>
  <si>
    <t>Увеличение стоимости материальных запасов</t>
  </si>
  <si>
    <t>из них: уменьшение остатков целевых средств</t>
  </si>
  <si>
    <t xml:space="preserve"> - строительство центра культуры в с.Пудино</t>
  </si>
  <si>
    <t xml:space="preserve"> - проведение выборов</t>
  </si>
  <si>
    <t xml:space="preserve"> - разработка технической документации на капитальный ремонт  здания Кедровской школы</t>
  </si>
  <si>
    <t xml:space="preserve"> - проектно-изыскательские работы по строительству дома культуры</t>
  </si>
  <si>
    <t xml:space="preserve"> - поддержка пострадавшим при пожаре гражданам</t>
  </si>
  <si>
    <t xml:space="preserve"> - обслуживание долга муниципального образования «Город Кедровый»</t>
  </si>
  <si>
    <t xml:space="preserve"> - расходы, осуществляемые за счет остатков межбюджетных трансфертов прошлых лет из областного бюджета, на реализацию государственной программы "Развитие здравоохранения ТО на 2013-2022 годы"</t>
  </si>
  <si>
    <t>- пополнение книжных фондов МУ "Централизованная библиотечная система"</t>
  </si>
  <si>
    <t>Представительские расходы</t>
  </si>
  <si>
    <t>Приобретение сувенирной продукции для проведения городских мероприятий</t>
  </si>
  <si>
    <t>Приобретение оргтехники, теле,видио аппаратуры, имузыкальных инструментов</t>
  </si>
  <si>
    <t>Целевое обучение</t>
  </si>
  <si>
    <t>Резервный фонд</t>
  </si>
  <si>
    <t>Укрепление материально- технической базы учреждений (спортивный инвентарь, сценические костюмы и т.п.)</t>
  </si>
  <si>
    <t>- приобрентение стелажей МУ "Централизованная библиотечная система"</t>
  </si>
  <si>
    <t xml:space="preserve">Целевая финансовая помощь </t>
  </si>
  <si>
    <t xml:space="preserve">Ожидаемое исполнение бюджета города Кедрового
за 2015  </t>
  </si>
  <si>
    <r>
      <t>2.1. Первоочередные расходы всего  (</t>
    </r>
    <r>
      <rPr>
        <b/>
        <u val="single"/>
        <sz val="12"/>
        <rFont val="Times New Roman"/>
        <family val="1"/>
      </rPr>
      <t>без учета  расходов на софинансирование):</t>
    </r>
  </si>
  <si>
    <r>
      <t xml:space="preserve">Иные источники (например, продажа акций и иных форм участия в капитале и пр.) </t>
    </r>
    <r>
      <rPr>
        <i/>
        <sz val="12"/>
        <rFont val="Times New Roman"/>
        <family val="1"/>
      </rPr>
      <t>При наличии расшифровать</t>
    </r>
  </si>
  <si>
    <r>
      <t>Справочно:</t>
    </r>
    <r>
      <rPr>
        <b/>
        <i/>
        <sz val="12"/>
        <rFont val="Times New Roman"/>
        <family val="1"/>
      </rPr>
      <t xml:space="preserve">* Непервоочередные расходы </t>
    </r>
    <r>
      <rPr>
        <i/>
        <sz val="12"/>
        <rFont val="Times New Roman"/>
        <family val="1"/>
      </rPr>
      <t>на софинансирование - всего, в том числе: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</si>
</sst>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_ ;[Red]\-#,##0\ 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"/>
    <numFmt numFmtId="177" formatCode="#,##0.0000"/>
    <numFmt numFmtId="178" formatCode="0.00000000"/>
    <numFmt numFmtId="179" formatCode="[$€-2]\ ###,000_);[Red]\([$€-2]\ ###,000\)"/>
    <numFmt numFmtId="180" formatCode="[$-FC19]d\ mmmm\ yyyy\ &quot;г.&quot;"/>
    <numFmt numFmtId="181" formatCode="#,##0.0;[Red]#,##0.0"/>
    <numFmt numFmtId="182" formatCode="0.0000%"/>
    <numFmt numFmtId="183" formatCode="0.000%"/>
  </numFmts>
  <fonts count="50">
    <font>
      <sz val="10"/>
      <name val="Arial Cyr"/>
      <family val="0"/>
    </font>
    <font>
      <sz val="10"/>
      <name val="Times New Roman CE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8"/>
      <name val="Times New Roman"/>
      <family val="1"/>
    </font>
    <font>
      <b/>
      <i/>
      <sz val="12"/>
      <name val="Arial Cyr"/>
      <family val="2"/>
    </font>
    <font>
      <i/>
      <sz val="12"/>
      <color indexed="10"/>
      <name val="Arial Cyr"/>
      <family val="0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33" borderId="11" xfId="53" applyFont="1" applyFill="1" applyBorder="1" applyAlignment="1">
      <alignment horizontal="left" vertical="center" wrapText="1"/>
      <protection/>
    </xf>
    <xf numFmtId="0" fontId="6" fillId="33" borderId="13" xfId="0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2" fillId="0" borderId="13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center" wrapText="1"/>
    </xf>
    <xf numFmtId="171" fontId="8" fillId="34" borderId="11" xfId="53" applyNumberFormat="1" applyFont="1" applyFill="1" applyBorder="1" applyAlignment="1">
      <alignment horizontal="left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171" fontId="6" fillId="0" borderId="12" xfId="53" applyNumberFormat="1" applyFont="1" applyFill="1" applyBorder="1" applyAlignment="1">
      <alignment horizontal="left" vertical="center" wrapText="1"/>
      <protection/>
    </xf>
    <xf numFmtId="4" fontId="6" fillId="0" borderId="13" xfId="0" applyNumberFormat="1" applyFont="1" applyBorder="1" applyAlignment="1">
      <alignment horizontal="center" vertical="center" wrapText="1"/>
    </xf>
    <xf numFmtId="171" fontId="2" fillId="0" borderId="11" xfId="53" applyNumberFormat="1" applyFont="1" applyFill="1" applyBorder="1" applyAlignment="1">
      <alignment horizontal="left" vertical="center" wrapText="1"/>
      <protection/>
    </xf>
    <xf numFmtId="4" fontId="5" fillId="0" borderId="0" xfId="0" applyNumberFormat="1" applyFont="1" applyAlignment="1">
      <alignment vertical="top"/>
    </xf>
    <xf numFmtId="171" fontId="9" fillId="0" borderId="11" xfId="53" applyNumberFormat="1" applyFont="1" applyFill="1" applyBorder="1" applyAlignment="1">
      <alignment horizontal="left" vertical="center" wrapText="1"/>
      <protection/>
    </xf>
    <xf numFmtId="0" fontId="10" fillId="33" borderId="13" xfId="0" applyFont="1" applyFill="1" applyBorder="1" applyAlignment="1">
      <alignment horizontal="right" vertical="top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1" xfId="53" applyNumberFormat="1" applyFont="1" applyFill="1" applyBorder="1" applyAlignment="1">
      <alignment horizontal="right" vertical="center" wrapText="1"/>
      <protection/>
    </xf>
    <xf numFmtId="4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 vertical="top"/>
    </xf>
    <xf numFmtId="4" fontId="2" fillId="0" borderId="13" xfId="53" applyNumberFormat="1" applyFont="1" applyFill="1" applyBorder="1" applyAlignment="1">
      <alignment horizontal="center" vertical="center" wrapText="1"/>
      <protection/>
    </xf>
    <xf numFmtId="171" fontId="6" fillId="0" borderId="11" xfId="53" applyNumberFormat="1" applyFont="1" applyFill="1" applyBorder="1" applyAlignment="1">
      <alignment horizontal="left" vertical="center" wrapText="1"/>
      <protection/>
    </xf>
    <xf numFmtId="171" fontId="9" fillId="0" borderId="11" xfId="53" applyNumberFormat="1" applyFont="1" applyFill="1" applyBorder="1" applyAlignment="1">
      <alignment horizontal="right" vertical="center" wrapText="1"/>
      <protection/>
    </xf>
    <xf numFmtId="4" fontId="9" fillId="0" borderId="13" xfId="0" applyNumberFormat="1" applyFont="1" applyBorder="1" applyAlignment="1">
      <alignment horizontal="center" vertical="center" wrapText="1"/>
    </xf>
    <xf numFmtId="171" fontId="6" fillId="34" borderId="11" xfId="53" applyNumberFormat="1" applyFont="1" applyFill="1" applyBorder="1" applyAlignment="1">
      <alignment horizontal="left" vertical="center" wrapText="1"/>
      <protection/>
    </xf>
    <xf numFmtId="170" fontId="5" fillId="0" borderId="0" xfId="0" applyNumberFormat="1" applyFont="1" applyAlignment="1">
      <alignment vertical="top"/>
    </xf>
    <xf numFmtId="171" fontId="8" fillId="0" borderId="11" xfId="53" applyNumberFormat="1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9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10" fillId="0" borderId="1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14" fontId="6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K128"/>
  <sheetViews>
    <sheetView tabSelected="1" workbookViewId="0" topLeftCell="A112">
      <selection activeCell="D133" sqref="D133"/>
    </sheetView>
  </sheetViews>
  <sheetFormatPr defaultColWidth="9.00390625" defaultRowHeight="12.75"/>
  <cols>
    <col min="1" max="1" width="58.625" style="3" customWidth="1"/>
    <col min="2" max="2" width="11.375" style="3" customWidth="1"/>
    <col min="3" max="3" width="16.625" style="3" customWidth="1"/>
    <col min="4" max="4" width="14.75390625" style="3" customWidth="1"/>
    <col min="5" max="5" width="16.375" style="3" customWidth="1"/>
    <col min="6" max="6" width="13.75390625" style="3" customWidth="1"/>
    <col min="7" max="7" width="16.25390625" style="3" customWidth="1"/>
    <col min="8" max="8" width="12.75390625" style="3" customWidth="1"/>
    <col min="9" max="9" width="20.00390625" style="3" customWidth="1"/>
    <col min="10" max="10" width="23.625" style="4" hidden="1" customWidth="1"/>
    <col min="11" max="11" width="10.125" style="4" hidden="1" customWidth="1"/>
    <col min="12" max="16384" width="9.125" style="4" customWidth="1"/>
  </cols>
  <sheetData>
    <row r="1" ht="15" customHeight="1"/>
    <row r="2" ht="15" customHeight="1"/>
    <row r="3" ht="15" customHeight="1"/>
    <row r="5" spans="1:9" ht="33" customHeight="1">
      <c r="A5" s="86" t="s">
        <v>117</v>
      </c>
      <c r="B5" s="86"/>
      <c r="C5" s="86"/>
      <c r="D5" s="86"/>
      <c r="E5" s="86"/>
      <c r="F5" s="86"/>
      <c r="G5" s="86"/>
      <c r="H5" s="86"/>
      <c r="I5" s="86"/>
    </row>
    <row r="6" spans="2:11" ht="15.75">
      <c r="B6" s="5"/>
      <c r="C6" s="5"/>
      <c r="D6" s="5"/>
      <c r="E6" s="6"/>
      <c r="F6" s="6"/>
      <c r="G6" s="6"/>
      <c r="H6" s="85" t="s">
        <v>40</v>
      </c>
      <c r="I6" s="85"/>
      <c r="K6" s="7"/>
    </row>
    <row r="7" spans="1:9" s="9" customFormat="1" ht="45.75" customHeight="1">
      <c r="A7" s="92" t="s">
        <v>41</v>
      </c>
      <c r="B7" s="94" t="s">
        <v>0</v>
      </c>
      <c r="C7" s="89" t="s">
        <v>89</v>
      </c>
      <c r="D7" s="90"/>
      <c r="E7" s="90"/>
      <c r="F7" s="92" t="s">
        <v>87</v>
      </c>
      <c r="G7" s="91" t="s">
        <v>88</v>
      </c>
      <c r="H7" s="91"/>
      <c r="I7" s="91"/>
    </row>
    <row r="8" spans="1:9" s="11" customFormat="1" ht="164.25" customHeight="1">
      <c r="A8" s="93"/>
      <c r="B8" s="95"/>
      <c r="C8" s="8" t="s">
        <v>43</v>
      </c>
      <c r="D8" s="10" t="s">
        <v>48</v>
      </c>
      <c r="E8" s="10" t="s">
        <v>66</v>
      </c>
      <c r="F8" s="93"/>
      <c r="G8" s="8" t="s">
        <v>43</v>
      </c>
      <c r="H8" s="10" t="s">
        <v>48</v>
      </c>
      <c r="I8" s="10" t="s">
        <v>66</v>
      </c>
    </row>
    <row r="9" spans="1:9" s="14" customFormat="1" ht="15.7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</row>
    <row r="10" spans="1:10" s="19" customFormat="1" ht="15.75">
      <c r="A10" s="15" t="s">
        <v>24</v>
      </c>
      <c r="B10" s="16" t="s">
        <v>38</v>
      </c>
      <c r="C10" s="17">
        <f>C12+C36</f>
        <v>149918.9</v>
      </c>
      <c r="D10" s="17">
        <f aca="true" t="shared" si="0" ref="D10:I10">D12+D36</f>
        <v>72452.59999999999</v>
      </c>
      <c r="E10" s="17">
        <f t="shared" si="0"/>
        <v>77466.3</v>
      </c>
      <c r="F10" s="17">
        <f t="shared" si="0"/>
        <v>87591.88</v>
      </c>
      <c r="G10" s="17">
        <f t="shared" si="0"/>
        <v>147971.29</v>
      </c>
      <c r="H10" s="17">
        <f t="shared" si="0"/>
        <v>72452.59</v>
      </c>
      <c r="I10" s="17">
        <f t="shared" si="0"/>
        <v>75518.70000000001</v>
      </c>
      <c r="J10" s="18">
        <f>C10-G10</f>
        <v>1947.609999999986</v>
      </c>
    </row>
    <row r="11" spans="1:9" s="14" customFormat="1" ht="15.75">
      <c r="A11" s="20" t="s">
        <v>7</v>
      </c>
      <c r="B11" s="16" t="s">
        <v>38</v>
      </c>
      <c r="C11" s="21"/>
      <c r="D11" s="21"/>
      <c r="E11" s="21"/>
      <c r="F11" s="21"/>
      <c r="G11" s="21"/>
      <c r="H11" s="21"/>
      <c r="I11" s="21"/>
    </row>
    <row r="12" spans="1:10" s="19" customFormat="1" ht="15.75">
      <c r="A12" s="22" t="s">
        <v>44</v>
      </c>
      <c r="B12" s="16" t="s">
        <v>38</v>
      </c>
      <c r="C12" s="23">
        <f aca="true" t="shared" si="1" ref="C12:I12">C13+C27</f>
        <v>30581.5</v>
      </c>
      <c r="D12" s="23">
        <f t="shared" si="1"/>
        <v>0</v>
      </c>
      <c r="E12" s="23">
        <f t="shared" si="1"/>
        <v>30581.5</v>
      </c>
      <c r="F12" s="23">
        <f t="shared" si="1"/>
        <v>16470.510000000002</v>
      </c>
      <c r="G12" s="23">
        <f>G13+G27</f>
        <v>28633.900000000005</v>
      </c>
      <c r="H12" s="23">
        <f t="shared" si="1"/>
        <v>0</v>
      </c>
      <c r="I12" s="23">
        <f t="shared" si="1"/>
        <v>28633.900000000005</v>
      </c>
      <c r="J12" s="18">
        <f>E12-I12</f>
        <v>1947.599999999995</v>
      </c>
    </row>
    <row r="13" spans="1:9" s="19" customFormat="1" ht="15.75">
      <c r="A13" s="24" t="s">
        <v>32</v>
      </c>
      <c r="B13" s="16" t="s">
        <v>38</v>
      </c>
      <c r="C13" s="25">
        <f aca="true" t="shared" si="2" ref="C13:I13">SUM(C14:C26)-C15-C16</f>
        <v>17838.1</v>
      </c>
      <c r="D13" s="25">
        <f t="shared" si="2"/>
        <v>0</v>
      </c>
      <c r="E13" s="25">
        <f t="shared" si="2"/>
        <v>17838.1</v>
      </c>
      <c r="F13" s="25">
        <f t="shared" si="2"/>
        <v>8356.66</v>
      </c>
      <c r="G13" s="25">
        <f t="shared" si="2"/>
        <v>16535.7</v>
      </c>
      <c r="H13" s="25">
        <f t="shared" si="2"/>
        <v>0</v>
      </c>
      <c r="I13" s="25">
        <f t="shared" si="2"/>
        <v>16535.7</v>
      </c>
    </row>
    <row r="14" spans="1:11" s="14" customFormat="1" ht="15.75">
      <c r="A14" s="26" t="s">
        <v>79</v>
      </c>
      <c r="B14" s="16" t="s">
        <v>38</v>
      </c>
      <c r="C14" s="21">
        <f>D14+E14</f>
        <v>12542</v>
      </c>
      <c r="D14" s="21"/>
      <c r="E14" s="21">
        <v>12542</v>
      </c>
      <c r="F14" s="21">
        <v>4971.55</v>
      </c>
      <c r="G14" s="21">
        <f>H14+I14</f>
        <v>11100.2</v>
      </c>
      <c r="H14" s="21"/>
      <c r="I14" s="21">
        <v>11100.2</v>
      </c>
      <c r="K14" s="27">
        <f>E14-G14</f>
        <v>1441.7999999999993</v>
      </c>
    </row>
    <row r="15" spans="1:9" s="33" customFormat="1" ht="15.75">
      <c r="A15" s="28" t="s">
        <v>80</v>
      </c>
      <c r="B15" s="29" t="s">
        <v>38</v>
      </c>
      <c r="C15" s="30">
        <v>0</v>
      </c>
      <c r="D15" s="31"/>
      <c r="E15" s="32">
        <v>0</v>
      </c>
      <c r="F15" s="32">
        <v>0</v>
      </c>
      <c r="G15" s="21">
        <f aca="true" t="shared" si="3" ref="G15:G26">H15+I15</f>
        <v>0</v>
      </c>
      <c r="H15" s="32"/>
      <c r="I15" s="32">
        <v>0</v>
      </c>
    </row>
    <row r="16" spans="1:9" s="33" customFormat="1" ht="15.75">
      <c r="A16" s="28" t="s">
        <v>81</v>
      </c>
      <c r="B16" s="29" t="s">
        <v>38</v>
      </c>
      <c r="C16" s="30">
        <v>12542</v>
      </c>
      <c r="D16" s="31"/>
      <c r="E16" s="32">
        <v>12542</v>
      </c>
      <c r="F16" s="32">
        <f>F14</f>
        <v>4971.55</v>
      </c>
      <c r="G16" s="21">
        <v>11100.2</v>
      </c>
      <c r="H16" s="32"/>
      <c r="I16" s="32">
        <v>11100.2</v>
      </c>
    </row>
    <row r="17" spans="1:9" s="14" customFormat="1" ht="15.75">
      <c r="A17" s="26" t="s">
        <v>60</v>
      </c>
      <c r="B17" s="16" t="s">
        <v>38</v>
      </c>
      <c r="C17" s="21">
        <f aca="true" t="shared" si="4" ref="C17:C35">D17+E17</f>
        <v>1473</v>
      </c>
      <c r="D17" s="34"/>
      <c r="E17" s="34">
        <v>1473</v>
      </c>
      <c r="F17" s="34">
        <v>908.59</v>
      </c>
      <c r="G17" s="21">
        <f t="shared" si="3"/>
        <v>1612</v>
      </c>
      <c r="H17" s="34"/>
      <c r="I17" s="34">
        <v>1612</v>
      </c>
    </row>
    <row r="18" spans="1:9" s="14" customFormat="1" ht="31.5">
      <c r="A18" s="26" t="s">
        <v>56</v>
      </c>
      <c r="B18" s="16" t="s">
        <v>38</v>
      </c>
      <c r="C18" s="21">
        <f t="shared" si="4"/>
        <v>874.4</v>
      </c>
      <c r="D18" s="34"/>
      <c r="E18" s="34">
        <v>874.4</v>
      </c>
      <c r="F18" s="34">
        <v>611</v>
      </c>
      <c r="G18" s="21">
        <f t="shared" si="3"/>
        <v>874.4</v>
      </c>
      <c r="H18" s="34"/>
      <c r="I18" s="34">
        <v>874.4</v>
      </c>
    </row>
    <row r="19" spans="1:9" s="14" customFormat="1" ht="15.75">
      <c r="A19" s="26" t="s">
        <v>11</v>
      </c>
      <c r="B19" s="16" t="s">
        <v>38</v>
      </c>
      <c r="C19" s="21">
        <f t="shared" si="4"/>
        <v>2134</v>
      </c>
      <c r="D19" s="21"/>
      <c r="E19" s="21">
        <v>2134</v>
      </c>
      <c r="F19" s="21">
        <v>1415.2</v>
      </c>
      <c r="G19" s="21">
        <f t="shared" si="3"/>
        <v>2134</v>
      </c>
      <c r="H19" s="21"/>
      <c r="I19" s="21">
        <v>2134</v>
      </c>
    </row>
    <row r="20" spans="1:9" s="14" customFormat="1" ht="15.75">
      <c r="A20" s="26" t="s">
        <v>28</v>
      </c>
      <c r="B20" s="16" t="s">
        <v>38</v>
      </c>
      <c r="C20" s="21">
        <f t="shared" si="4"/>
        <v>0</v>
      </c>
      <c r="D20" s="21"/>
      <c r="E20" s="21">
        <v>0</v>
      </c>
      <c r="F20" s="21">
        <v>0</v>
      </c>
      <c r="G20" s="21">
        <f t="shared" si="3"/>
        <v>0</v>
      </c>
      <c r="H20" s="21"/>
      <c r="I20" s="21">
        <v>0</v>
      </c>
    </row>
    <row r="21" spans="1:9" s="14" customFormat="1" ht="31.5">
      <c r="A21" s="26" t="s">
        <v>91</v>
      </c>
      <c r="B21" s="16" t="s">
        <v>38</v>
      </c>
      <c r="C21" s="21">
        <f t="shared" si="4"/>
        <v>12.6</v>
      </c>
      <c r="D21" s="21"/>
      <c r="E21" s="21">
        <v>12.6</v>
      </c>
      <c r="F21" s="21">
        <v>0.45</v>
      </c>
      <c r="G21" s="21">
        <f t="shared" si="3"/>
        <v>12.6</v>
      </c>
      <c r="H21" s="21"/>
      <c r="I21" s="21">
        <v>12.6</v>
      </c>
    </row>
    <row r="22" spans="1:9" s="14" customFormat="1" ht="15.75">
      <c r="A22" s="26" t="s">
        <v>12</v>
      </c>
      <c r="B22" s="16" t="s">
        <v>38</v>
      </c>
      <c r="C22" s="21">
        <f t="shared" si="4"/>
        <v>72.5</v>
      </c>
      <c r="D22" s="21"/>
      <c r="E22" s="21">
        <v>72.5</v>
      </c>
      <c r="F22" s="21">
        <v>33.57</v>
      </c>
      <c r="G22" s="21">
        <f t="shared" si="3"/>
        <v>72.5</v>
      </c>
      <c r="H22" s="21"/>
      <c r="I22" s="21">
        <v>72.5</v>
      </c>
    </row>
    <row r="23" spans="1:9" s="14" customFormat="1" ht="15.75">
      <c r="A23" s="26" t="s">
        <v>13</v>
      </c>
      <c r="B23" s="16" t="s">
        <v>38</v>
      </c>
      <c r="C23" s="21">
        <f t="shared" si="4"/>
        <v>322.6</v>
      </c>
      <c r="D23" s="21"/>
      <c r="E23" s="21">
        <v>322.6</v>
      </c>
      <c r="F23" s="21">
        <v>150.48</v>
      </c>
      <c r="G23" s="21">
        <f t="shared" si="3"/>
        <v>323</v>
      </c>
      <c r="H23" s="21"/>
      <c r="I23" s="21">
        <v>323</v>
      </c>
    </row>
    <row r="24" spans="1:9" s="14" customFormat="1" ht="31.5">
      <c r="A24" s="26" t="s">
        <v>42</v>
      </c>
      <c r="B24" s="16" t="s">
        <v>38</v>
      </c>
      <c r="C24" s="21">
        <f t="shared" si="4"/>
        <v>0</v>
      </c>
      <c r="D24" s="21"/>
      <c r="E24" s="21"/>
      <c r="F24" s="21"/>
      <c r="G24" s="21">
        <f t="shared" si="3"/>
        <v>0</v>
      </c>
      <c r="H24" s="21"/>
      <c r="I24" s="21">
        <v>0</v>
      </c>
    </row>
    <row r="25" spans="1:9" s="14" customFormat="1" ht="15.75">
      <c r="A25" s="26" t="s">
        <v>30</v>
      </c>
      <c r="B25" s="16" t="s">
        <v>38</v>
      </c>
      <c r="C25" s="21">
        <f t="shared" si="4"/>
        <v>407</v>
      </c>
      <c r="D25" s="21"/>
      <c r="E25" s="21">
        <v>407</v>
      </c>
      <c r="F25" s="21">
        <v>265.82</v>
      </c>
      <c r="G25" s="21">
        <f t="shared" si="3"/>
        <v>407</v>
      </c>
      <c r="H25" s="21"/>
      <c r="I25" s="21">
        <v>407</v>
      </c>
    </row>
    <row r="26" spans="1:9" s="14" customFormat="1" ht="31.5">
      <c r="A26" s="26" t="s">
        <v>29</v>
      </c>
      <c r="B26" s="16" t="s">
        <v>38</v>
      </c>
      <c r="C26" s="21">
        <f t="shared" si="4"/>
        <v>0</v>
      </c>
      <c r="D26" s="21"/>
      <c r="E26" s="21">
        <v>0</v>
      </c>
      <c r="F26" s="21">
        <v>0</v>
      </c>
      <c r="G26" s="21">
        <f t="shared" si="3"/>
        <v>0</v>
      </c>
      <c r="H26" s="21"/>
      <c r="I26" s="21">
        <v>0</v>
      </c>
    </row>
    <row r="27" spans="1:10" s="19" customFormat="1" ht="15.75">
      <c r="A27" s="35" t="s">
        <v>31</v>
      </c>
      <c r="B27" s="16" t="s">
        <v>38</v>
      </c>
      <c r="C27" s="25">
        <f>SUM(C28:C35)-C29</f>
        <v>12743.400000000001</v>
      </c>
      <c r="D27" s="25">
        <f aca="true" t="shared" si="5" ref="D27:I27">SUM(D28:D35)-D29</f>
        <v>0</v>
      </c>
      <c r="E27" s="25">
        <f t="shared" si="5"/>
        <v>12743.400000000001</v>
      </c>
      <c r="F27" s="25">
        <f t="shared" si="5"/>
        <v>8113.85</v>
      </c>
      <c r="G27" s="25">
        <f t="shared" si="5"/>
        <v>12098.200000000004</v>
      </c>
      <c r="H27" s="25">
        <f t="shared" si="5"/>
        <v>0</v>
      </c>
      <c r="I27" s="25">
        <f t="shared" si="5"/>
        <v>12098.200000000004</v>
      </c>
      <c r="J27" s="18">
        <f>C27-G27</f>
        <v>645.1999999999971</v>
      </c>
    </row>
    <row r="28" spans="1:9" s="14" customFormat="1" ht="31.5">
      <c r="A28" s="26" t="s">
        <v>14</v>
      </c>
      <c r="B28" s="16" t="s">
        <v>38</v>
      </c>
      <c r="C28" s="21">
        <f t="shared" si="4"/>
        <v>10739</v>
      </c>
      <c r="D28" s="21"/>
      <c r="E28" s="21">
        <v>10739</v>
      </c>
      <c r="F28" s="21">
        <v>7603.99</v>
      </c>
      <c r="G28" s="21">
        <f>H28+I28</f>
        <v>10739</v>
      </c>
      <c r="H28" s="21"/>
      <c r="I28" s="21">
        <v>10739</v>
      </c>
    </row>
    <row r="29" spans="1:9" s="33" customFormat="1" ht="15.75">
      <c r="A29" s="36" t="s">
        <v>90</v>
      </c>
      <c r="B29" s="29" t="s">
        <v>38</v>
      </c>
      <c r="C29" s="30">
        <f>D29+E29</f>
        <v>8735</v>
      </c>
      <c r="D29" s="30"/>
      <c r="E29" s="37">
        <v>8735</v>
      </c>
      <c r="F29" s="37">
        <v>5790.02</v>
      </c>
      <c r="G29" s="21">
        <f aca="true" t="shared" si="6" ref="G29:G35">H29+I29</f>
        <v>8000</v>
      </c>
      <c r="H29" s="37"/>
      <c r="I29" s="37">
        <v>8000</v>
      </c>
    </row>
    <row r="30" spans="1:9" s="14" customFormat="1" ht="15.75">
      <c r="A30" s="26" t="s">
        <v>33</v>
      </c>
      <c r="B30" s="16" t="s">
        <v>38</v>
      </c>
      <c r="C30" s="21">
        <f t="shared" si="4"/>
        <v>106</v>
      </c>
      <c r="D30" s="21"/>
      <c r="E30" s="21">
        <v>106</v>
      </c>
      <c r="F30" s="21">
        <v>49.16</v>
      </c>
      <c r="G30" s="21">
        <f t="shared" si="6"/>
        <v>64.9</v>
      </c>
      <c r="H30" s="21"/>
      <c r="I30" s="21">
        <v>64.9</v>
      </c>
    </row>
    <row r="31" spans="1:9" s="14" customFormat="1" ht="31.5">
      <c r="A31" s="26" t="s">
        <v>92</v>
      </c>
      <c r="B31" s="16" t="s">
        <v>38</v>
      </c>
      <c r="C31" s="21">
        <f t="shared" si="4"/>
        <v>1509</v>
      </c>
      <c r="D31" s="21"/>
      <c r="E31" s="21">
        <v>1509</v>
      </c>
      <c r="F31" s="21">
        <v>273.87</v>
      </c>
      <c r="G31" s="21">
        <f t="shared" si="6"/>
        <v>530.7</v>
      </c>
      <c r="H31" s="21"/>
      <c r="I31" s="21">
        <v>530.7</v>
      </c>
    </row>
    <row r="32" spans="1:9" s="14" customFormat="1" ht="31.5">
      <c r="A32" s="26" t="s">
        <v>34</v>
      </c>
      <c r="B32" s="16" t="s">
        <v>38</v>
      </c>
      <c r="C32" s="21">
        <f t="shared" si="4"/>
        <v>155</v>
      </c>
      <c r="D32" s="21"/>
      <c r="E32" s="21">
        <v>155</v>
      </c>
      <c r="F32" s="21">
        <v>76.82</v>
      </c>
      <c r="G32" s="21">
        <f t="shared" si="6"/>
        <v>529.2</v>
      </c>
      <c r="H32" s="21"/>
      <c r="I32" s="21">
        <v>529.2</v>
      </c>
    </row>
    <row r="33" spans="1:9" s="14" customFormat="1" ht="15.75">
      <c r="A33" s="26" t="s">
        <v>35</v>
      </c>
      <c r="B33" s="16" t="s">
        <v>38</v>
      </c>
      <c r="C33" s="21">
        <f t="shared" si="4"/>
        <v>0</v>
      </c>
      <c r="D33" s="21"/>
      <c r="E33" s="21">
        <v>0</v>
      </c>
      <c r="F33" s="21">
        <v>0</v>
      </c>
      <c r="G33" s="21">
        <f t="shared" si="6"/>
        <v>0</v>
      </c>
      <c r="H33" s="21"/>
      <c r="I33" s="21">
        <v>0</v>
      </c>
    </row>
    <row r="34" spans="1:9" s="14" customFormat="1" ht="15.75">
      <c r="A34" s="26" t="s">
        <v>36</v>
      </c>
      <c r="B34" s="16" t="s">
        <v>38</v>
      </c>
      <c r="C34" s="21">
        <f t="shared" si="4"/>
        <v>209.4</v>
      </c>
      <c r="D34" s="21"/>
      <c r="E34" s="21">
        <v>209.4</v>
      </c>
      <c r="F34" s="21">
        <v>105.68</v>
      </c>
      <c r="G34" s="21">
        <f t="shared" si="6"/>
        <v>209.4</v>
      </c>
      <c r="H34" s="21"/>
      <c r="I34" s="21">
        <v>209.4</v>
      </c>
    </row>
    <row r="35" spans="1:9" s="14" customFormat="1" ht="15.75">
      <c r="A35" s="26" t="s">
        <v>37</v>
      </c>
      <c r="B35" s="16" t="s">
        <v>38</v>
      </c>
      <c r="C35" s="21">
        <f t="shared" si="4"/>
        <v>25</v>
      </c>
      <c r="D35" s="21"/>
      <c r="E35" s="21">
        <v>25</v>
      </c>
      <c r="F35" s="21">
        <v>4.33</v>
      </c>
      <c r="G35" s="21">
        <f t="shared" si="6"/>
        <v>25</v>
      </c>
      <c r="H35" s="21"/>
      <c r="I35" s="21">
        <v>25</v>
      </c>
    </row>
    <row r="36" spans="1:10" s="14" customFormat="1" ht="15.75">
      <c r="A36" s="38" t="s">
        <v>51</v>
      </c>
      <c r="B36" s="16" t="s">
        <v>38</v>
      </c>
      <c r="C36" s="23">
        <f>C37+C48+C49+C47</f>
        <v>119337.4</v>
      </c>
      <c r="D36" s="23">
        <f aca="true" t="shared" si="7" ref="D36:I36">D37+D48+D49+D47</f>
        <v>72452.59999999999</v>
      </c>
      <c r="E36" s="23">
        <f t="shared" si="7"/>
        <v>46884.8</v>
      </c>
      <c r="F36" s="23">
        <f t="shared" si="7"/>
        <v>71121.37</v>
      </c>
      <c r="G36" s="23">
        <f t="shared" si="7"/>
        <v>119337.39</v>
      </c>
      <c r="H36" s="23">
        <f t="shared" si="7"/>
        <v>72452.59</v>
      </c>
      <c r="I36" s="23">
        <f t="shared" si="7"/>
        <v>46884.8</v>
      </c>
      <c r="J36" s="39">
        <f>C36-G36</f>
        <v>0.00999999999476131</v>
      </c>
    </row>
    <row r="37" spans="1:9" s="19" customFormat="1" ht="47.25">
      <c r="A37" s="40" t="s">
        <v>67</v>
      </c>
      <c r="B37" s="16" t="s">
        <v>38</v>
      </c>
      <c r="C37" s="25">
        <f aca="true" t="shared" si="8" ref="C37:I37">C39+C46</f>
        <v>118821.48</v>
      </c>
      <c r="D37" s="25">
        <f t="shared" si="8"/>
        <v>72912.18</v>
      </c>
      <c r="E37" s="25">
        <f t="shared" si="8"/>
        <v>45909.3</v>
      </c>
      <c r="F37" s="25">
        <f t="shared" si="8"/>
        <v>70605.45</v>
      </c>
      <c r="G37" s="25">
        <f t="shared" si="8"/>
        <v>118821.47</v>
      </c>
      <c r="H37" s="25">
        <f t="shared" si="8"/>
        <v>72912.17</v>
      </c>
      <c r="I37" s="25">
        <f t="shared" si="8"/>
        <v>45909.3</v>
      </c>
    </row>
    <row r="38" spans="1:9" s="19" customFormat="1" ht="15.75">
      <c r="A38" s="26" t="s">
        <v>10</v>
      </c>
      <c r="B38" s="16" t="s">
        <v>38</v>
      </c>
      <c r="C38" s="21"/>
      <c r="D38" s="21"/>
      <c r="E38" s="21"/>
      <c r="F38" s="21"/>
      <c r="G38" s="21"/>
      <c r="H38" s="21"/>
      <c r="I38" s="21"/>
    </row>
    <row r="39" spans="1:9" s="19" customFormat="1" ht="15.75">
      <c r="A39" s="35" t="s">
        <v>46</v>
      </c>
      <c r="B39" s="16" t="s">
        <v>38</v>
      </c>
      <c r="C39" s="25">
        <f aca="true" t="shared" si="9" ref="C39:I39">C41+C42+C43+C44+C45</f>
        <v>45909.3</v>
      </c>
      <c r="D39" s="25">
        <f t="shared" si="9"/>
        <v>0</v>
      </c>
      <c r="E39" s="25">
        <f t="shared" si="9"/>
        <v>45909.3</v>
      </c>
      <c r="F39" s="25">
        <f>F41+F42+F43+F44+F45</f>
        <v>26150.46</v>
      </c>
      <c r="G39" s="25">
        <f t="shared" si="9"/>
        <v>45909.3</v>
      </c>
      <c r="H39" s="25">
        <f t="shared" si="9"/>
        <v>0</v>
      </c>
      <c r="I39" s="25">
        <f t="shared" si="9"/>
        <v>45909.3</v>
      </c>
    </row>
    <row r="40" spans="1:9" s="19" customFormat="1" ht="15.75">
      <c r="A40" s="41" t="s">
        <v>49</v>
      </c>
      <c r="B40" s="16" t="s">
        <v>38</v>
      </c>
      <c r="C40" s="42"/>
      <c r="D40" s="42"/>
      <c r="E40" s="42"/>
      <c r="F40" s="42"/>
      <c r="G40" s="42"/>
      <c r="H40" s="42"/>
      <c r="I40" s="42"/>
    </row>
    <row r="41" spans="1:9" s="19" customFormat="1" ht="31.5">
      <c r="A41" s="41" t="s">
        <v>63</v>
      </c>
      <c r="B41" s="16" t="s">
        <v>38</v>
      </c>
      <c r="C41" s="21">
        <f>D41+E41</f>
        <v>28639</v>
      </c>
      <c r="D41" s="42"/>
      <c r="E41" s="43">
        <v>28639</v>
      </c>
      <c r="F41" s="43">
        <v>15725.58</v>
      </c>
      <c r="G41" s="43">
        <v>28639</v>
      </c>
      <c r="H41" s="43"/>
      <c r="I41" s="43">
        <v>28639</v>
      </c>
    </row>
    <row r="42" spans="1:9" s="14" customFormat="1" ht="15.75">
      <c r="A42" s="41" t="s">
        <v>57</v>
      </c>
      <c r="B42" s="16" t="s">
        <v>38</v>
      </c>
      <c r="C42" s="21"/>
      <c r="D42" s="21"/>
      <c r="E42" s="21"/>
      <c r="F42" s="21"/>
      <c r="G42" s="21"/>
      <c r="H42" s="21"/>
      <c r="I42" s="21"/>
    </row>
    <row r="43" spans="1:9" s="14" customFormat="1" ht="15.75">
      <c r="A43" s="41" t="s">
        <v>64</v>
      </c>
      <c r="B43" s="16" t="s">
        <v>38</v>
      </c>
      <c r="C43" s="21">
        <f>D43+E43</f>
        <v>13765</v>
      </c>
      <c r="D43" s="21"/>
      <c r="E43" s="21">
        <v>13765</v>
      </c>
      <c r="F43" s="21">
        <v>8029.58</v>
      </c>
      <c r="G43" s="21">
        <v>13765</v>
      </c>
      <c r="H43" s="21"/>
      <c r="I43" s="21">
        <v>13765</v>
      </c>
    </row>
    <row r="44" spans="1:9" s="14" customFormat="1" ht="15.75">
      <c r="A44" s="41" t="s">
        <v>61</v>
      </c>
      <c r="B44" s="16" t="s">
        <v>38</v>
      </c>
      <c r="C44" s="21"/>
      <c r="D44" s="21"/>
      <c r="E44" s="21"/>
      <c r="F44" s="21"/>
      <c r="G44" s="21"/>
      <c r="H44" s="21"/>
      <c r="I44" s="21"/>
    </row>
    <row r="45" spans="1:9" s="14" customFormat="1" ht="15.75">
      <c r="A45" s="41" t="s">
        <v>65</v>
      </c>
      <c r="B45" s="16" t="s">
        <v>38</v>
      </c>
      <c r="C45" s="21">
        <f>D45+E45</f>
        <v>3505.3</v>
      </c>
      <c r="D45" s="21"/>
      <c r="E45" s="21">
        <v>3505.3</v>
      </c>
      <c r="F45" s="21">
        <v>2395.3</v>
      </c>
      <c r="G45" s="21">
        <v>3505.3</v>
      </c>
      <c r="H45" s="21"/>
      <c r="I45" s="21">
        <v>3505.3</v>
      </c>
    </row>
    <row r="46" spans="1:9" s="14" customFormat="1" ht="15.75">
      <c r="A46" s="35" t="s">
        <v>116</v>
      </c>
      <c r="B46" s="16" t="s">
        <v>38</v>
      </c>
      <c r="C46" s="21">
        <f>D46+E46</f>
        <v>72912.18</v>
      </c>
      <c r="D46" s="21">
        <v>72912.18</v>
      </c>
      <c r="E46" s="21"/>
      <c r="F46" s="21">
        <v>44454.99</v>
      </c>
      <c r="G46" s="21">
        <f>H46+I46</f>
        <v>72912.17</v>
      </c>
      <c r="H46" s="21">
        <v>72912.17</v>
      </c>
      <c r="I46" s="21"/>
    </row>
    <row r="47" spans="1:9" s="14" customFormat="1" ht="31.5">
      <c r="A47" s="40" t="s">
        <v>68</v>
      </c>
      <c r="B47" s="16"/>
      <c r="C47" s="21">
        <f>D47+E47</f>
        <v>227.06</v>
      </c>
      <c r="D47" s="21">
        <v>227.06</v>
      </c>
      <c r="E47" s="21"/>
      <c r="F47" s="21">
        <v>227.06</v>
      </c>
      <c r="G47" s="21">
        <f>H47+I47</f>
        <v>227.06</v>
      </c>
      <c r="H47" s="21">
        <v>227.06</v>
      </c>
      <c r="I47" s="21"/>
    </row>
    <row r="48" spans="1:9" s="14" customFormat="1" ht="31.5">
      <c r="A48" s="40" t="s">
        <v>69</v>
      </c>
      <c r="B48" s="16" t="s">
        <v>38</v>
      </c>
      <c r="C48" s="21">
        <f>D48+E48</f>
        <v>-686.64</v>
      </c>
      <c r="D48" s="21">
        <v>-686.64</v>
      </c>
      <c r="E48" s="21"/>
      <c r="F48" s="21">
        <v>-686.64</v>
      </c>
      <c r="G48" s="21">
        <f>H48+I48</f>
        <v>-686.64</v>
      </c>
      <c r="H48" s="21">
        <v>-686.64</v>
      </c>
      <c r="I48" s="21"/>
    </row>
    <row r="49" spans="1:9" s="14" customFormat="1" ht="15.75">
      <c r="A49" s="40" t="s">
        <v>70</v>
      </c>
      <c r="B49" s="16" t="s">
        <v>38</v>
      </c>
      <c r="C49" s="21">
        <f>D49+E49</f>
        <v>975.5</v>
      </c>
      <c r="D49" s="21"/>
      <c r="E49" s="21">
        <v>975.5</v>
      </c>
      <c r="F49" s="21">
        <v>975.5</v>
      </c>
      <c r="G49" s="21">
        <f>H49+I49</f>
        <v>975.5</v>
      </c>
      <c r="H49" s="21"/>
      <c r="I49" s="21">
        <v>975.5</v>
      </c>
    </row>
    <row r="50" spans="1:11" s="46" customFormat="1" ht="15.75">
      <c r="A50" s="44" t="s">
        <v>25</v>
      </c>
      <c r="B50" s="16" t="s">
        <v>38</v>
      </c>
      <c r="C50" s="45">
        <f aca="true" t="shared" si="10" ref="C50:I50">C51+C73</f>
        <v>155837.09</v>
      </c>
      <c r="D50" s="45">
        <f t="shared" si="10"/>
        <v>79233.29000000001</v>
      </c>
      <c r="E50" s="45">
        <f t="shared" si="10"/>
        <v>76603.8</v>
      </c>
      <c r="F50" s="45">
        <f t="shared" si="10"/>
        <v>86968.29</v>
      </c>
      <c r="G50" s="45">
        <f t="shared" si="10"/>
        <v>153889.47999999998</v>
      </c>
      <c r="H50" s="45">
        <f t="shared" si="10"/>
        <v>79233.28</v>
      </c>
      <c r="I50" s="45">
        <f t="shared" si="10"/>
        <v>74656.20000000001</v>
      </c>
      <c r="K50" s="47"/>
    </row>
    <row r="51" spans="1:9" s="46" customFormat="1" ht="31.5">
      <c r="A51" s="48" t="s">
        <v>118</v>
      </c>
      <c r="B51" s="49"/>
      <c r="C51" s="50">
        <f>C53+C57</f>
        <v>144916.29</v>
      </c>
      <c r="D51" s="50">
        <f aca="true" t="shared" si="11" ref="D51:I51">D53+D57</f>
        <v>70187.52</v>
      </c>
      <c r="E51" s="50">
        <f t="shared" si="11"/>
        <v>74728.77</v>
      </c>
      <c r="F51" s="50">
        <f t="shared" si="11"/>
        <v>81479.54</v>
      </c>
      <c r="G51" s="50">
        <f t="shared" si="11"/>
        <v>143126.15</v>
      </c>
      <c r="H51" s="50">
        <f t="shared" si="11"/>
        <v>70187.51</v>
      </c>
      <c r="I51" s="50">
        <f t="shared" si="11"/>
        <v>72938.64000000001</v>
      </c>
    </row>
    <row r="52" spans="1:9" ht="15.75">
      <c r="A52" s="51" t="s">
        <v>1</v>
      </c>
      <c r="B52" s="52"/>
      <c r="C52" s="53"/>
      <c r="D52" s="53"/>
      <c r="E52" s="53"/>
      <c r="F52" s="53"/>
      <c r="G52" s="53"/>
      <c r="H52" s="53"/>
      <c r="I52" s="53"/>
    </row>
    <row r="53" spans="1:9" s="57" customFormat="1" ht="15.75">
      <c r="A53" s="54" t="s">
        <v>45</v>
      </c>
      <c r="B53" s="55"/>
      <c r="C53" s="56">
        <f aca="true" t="shared" si="12" ref="C53:I53">C54+C56+C55</f>
        <v>48144.600000000006</v>
      </c>
      <c r="D53" s="56">
        <f t="shared" si="12"/>
        <v>9187.8</v>
      </c>
      <c r="E53" s="56">
        <f t="shared" si="12"/>
        <v>38956.8</v>
      </c>
      <c r="F53" s="56">
        <f t="shared" si="12"/>
        <v>24719.51</v>
      </c>
      <c r="G53" s="56">
        <f t="shared" si="12"/>
        <v>47202.5</v>
      </c>
      <c r="H53" s="56">
        <f t="shared" si="12"/>
        <v>9187.8</v>
      </c>
      <c r="I53" s="56">
        <f t="shared" si="12"/>
        <v>38014.700000000004</v>
      </c>
    </row>
    <row r="54" spans="1:9" ht="15.75">
      <c r="A54" s="51" t="s">
        <v>3</v>
      </c>
      <c r="B54" s="52">
        <v>211</v>
      </c>
      <c r="C54" s="53">
        <f>D54+E54</f>
        <v>35761.01</v>
      </c>
      <c r="D54" s="53">
        <v>6968.81</v>
      </c>
      <c r="E54" s="53">
        <v>28792.2</v>
      </c>
      <c r="F54" s="53">
        <v>19068.06</v>
      </c>
      <c r="G54" s="53">
        <f>H54+I54</f>
        <v>35283.31</v>
      </c>
      <c r="H54" s="53">
        <v>6968.81</v>
      </c>
      <c r="I54" s="53">
        <f>28690.5-376</f>
        <v>28314.5</v>
      </c>
    </row>
    <row r="55" spans="1:9" ht="15.75">
      <c r="A55" s="51" t="s">
        <v>8</v>
      </c>
      <c r="B55" s="52">
        <v>212</v>
      </c>
      <c r="C55" s="53">
        <f>D55+E55</f>
        <v>1413.23</v>
      </c>
      <c r="D55" s="53">
        <v>135</v>
      </c>
      <c r="E55" s="53">
        <v>1278.23</v>
      </c>
      <c r="F55" s="53">
        <v>531.26</v>
      </c>
      <c r="G55" s="53">
        <f>H55+I55</f>
        <v>1098.8</v>
      </c>
      <c r="H55" s="53">
        <v>135</v>
      </c>
      <c r="I55" s="53">
        <f>1221.8-258</f>
        <v>963.8</v>
      </c>
    </row>
    <row r="56" spans="1:9" ht="15.75">
      <c r="A56" s="51" t="s">
        <v>4</v>
      </c>
      <c r="B56" s="52">
        <v>213</v>
      </c>
      <c r="C56" s="53">
        <f>D56+E56</f>
        <v>10970.36</v>
      </c>
      <c r="D56" s="53">
        <v>2083.99</v>
      </c>
      <c r="E56" s="53">
        <v>8886.37</v>
      </c>
      <c r="F56" s="53">
        <v>5120.19</v>
      </c>
      <c r="G56" s="53">
        <f>H56+I56</f>
        <v>10820.39</v>
      </c>
      <c r="H56" s="53">
        <v>2083.99</v>
      </c>
      <c r="I56" s="53">
        <v>8736.4</v>
      </c>
    </row>
    <row r="57" spans="1:9" s="57" customFormat="1" ht="15.75">
      <c r="A57" s="54" t="s">
        <v>26</v>
      </c>
      <c r="B57" s="55"/>
      <c r="C57" s="56">
        <f>C58+C59+C60+C70+C71+C61+C62+C63+C64+C69+C72+C68+C67</f>
        <v>96771.69</v>
      </c>
      <c r="D57" s="56">
        <f aca="true" t="shared" si="13" ref="D57:I57">D58+D59+D60+D70+D71+D61+D62+D63+D64+D69+D72+D68+D67</f>
        <v>60999.72000000001</v>
      </c>
      <c r="E57" s="56">
        <f t="shared" si="13"/>
        <v>35771.97</v>
      </c>
      <c r="F57" s="56">
        <f t="shared" si="13"/>
        <v>56760.03</v>
      </c>
      <c r="G57" s="56">
        <f t="shared" si="13"/>
        <v>95923.65</v>
      </c>
      <c r="H57" s="56">
        <f t="shared" si="13"/>
        <v>60999.71</v>
      </c>
      <c r="I57" s="56">
        <f t="shared" si="13"/>
        <v>34923.94</v>
      </c>
    </row>
    <row r="58" spans="1:9" ht="15.75">
      <c r="A58" s="51" t="s">
        <v>2</v>
      </c>
      <c r="B58" s="52">
        <v>221</v>
      </c>
      <c r="C58" s="53">
        <f>D58+E58</f>
        <v>1128.96</v>
      </c>
      <c r="D58" s="53">
        <v>47</v>
      </c>
      <c r="E58" s="53">
        <v>1081.96</v>
      </c>
      <c r="F58" s="53">
        <v>456.26</v>
      </c>
      <c r="G58" s="53">
        <f>H58+I58</f>
        <v>1128.96</v>
      </c>
      <c r="H58" s="53">
        <v>47</v>
      </c>
      <c r="I58" s="53">
        <v>1081.96</v>
      </c>
    </row>
    <row r="59" spans="1:9" ht="15.75">
      <c r="A59" s="51" t="s">
        <v>5</v>
      </c>
      <c r="B59" s="52">
        <v>222</v>
      </c>
      <c r="C59" s="53">
        <f aca="true" t="shared" si="14" ref="C59:C72">D59+E59</f>
        <v>505.49</v>
      </c>
      <c r="D59" s="53">
        <v>37.29</v>
      </c>
      <c r="E59" s="53">
        <v>468.2</v>
      </c>
      <c r="F59" s="53">
        <v>268.29</v>
      </c>
      <c r="G59" s="53">
        <f aca="true" t="shared" si="15" ref="G59:G72">H59+I59</f>
        <v>440.49</v>
      </c>
      <c r="H59" s="53">
        <v>37.29</v>
      </c>
      <c r="I59" s="53">
        <f>458.2-55</f>
        <v>403.2</v>
      </c>
    </row>
    <row r="60" spans="1:9" ht="15.75">
      <c r="A60" s="51" t="s">
        <v>6</v>
      </c>
      <c r="B60" s="52">
        <v>223</v>
      </c>
      <c r="C60" s="53">
        <f t="shared" si="14"/>
        <v>1489.01</v>
      </c>
      <c r="D60" s="53">
        <v>8.3</v>
      </c>
      <c r="E60" s="53">
        <v>1480.71</v>
      </c>
      <c r="F60" s="53">
        <v>637.33</v>
      </c>
      <c r="G60" s="53">
        <f t="shared" si="15"/>
        <v>1489</v>
      </c>
      <c r="H60" s="53">
        <v>8.3</v>
      </c>
      <c r="I60" s="53">
        <v>1480.7</v>
      </c>
    </row>
    <row r="61" spans="1:9" s="59" customFormat="1" ht="15.75">
      <c r="A61" s="51" t="s">
        <v>47</v>
      </c>
      <c r="B61" s="52">
        <v>224</v>
      </c>
      <c r="C61" s="58"/>
      <c r="D61" s="58"/>
      <c r="E61" s="58"/>
      <c r="F61" s="58"/>
      <c r="G61" s="53">
        <f t="shared" si="15"/>
        <v>0</v>
      </c>
      <c r="H61" s="58"/>
      <c r="I61" s="58"/>
    </row>
    <row r="62" spans="1:9" s="59" customFormat="1" ht="15.75">
      <c r="A62" s="51" t="s">
        <v>58</v>
      </c>
      <c r="B62" s="52">
        <v>225</v>
      </c>
      <c r="C62" s="53">
        <f t="shared" si="14"/>
        <v>4685.5199999999995</v>
      </c>
      <c r="D62" s="53">
        <v>113.7</v>
      </c>
      <c r="E62" s="53">
        <v>4571.82</v>
      </c>
      <c r="F62" s="53">
        <v>2187.25</v>
      </c>
      <c r="G62" s="53">
        <f t="shared" si="15"/>
        <v>4280</v>
      </c>
      <c r="H62" s="53">
        <v>113.7</v>
      </c>
      <c r="I62" s="53">
        <f>4544.3-378</f>
        <v>4166.3</v>
      </c>
    </row>
    <row r="63" spans="1:9" s="59" customFormat="1" ht="15.75">
      <c r="A63" s="51" t="s">
        <v>59</v>
      </c>
      <c r="B63" s="52">
        <v>226</v>
      </c>
      <c r="C63" s="53">
        <f t="shared" si="14"/>
        <v>7096.68</v>
      </c>
      <c r="D63" s="53">
        <v>2015.26</v>
      </c>
      <c r="E63" s="53">
        <v>5081.42</v>
      </c>
      <c r="F63" s="53">
        <v>3840.04</v>
      </c>
      <c r="G63" s="53">
        <f t="shared" si="15"/>
        <v>7122.66</v>
      </c>
      <c r="H63" s="53">
        <v>2015.26</v>
      </c>
      <c r="I63" s="53">
        <f>5192.4-85</f>
        <v>5107.4</v>
      </c>
    </row>
    <row r="64" spans="1:9" s="59" customFormat="1" ht="31.5">
      <c r="A64" s="60" t="s">
        <v>82</v>
      </c>
      <c r="B64" s="52">
        <v>241</v>
      </c>
      <c r="C64" s="53">
        <f t="shared" si="14"/>
        <v>74016.41</v>
      </c>
      <c r="D64" s="53">
        <v>55169.5</v>
      </c>
      <c r="E64" s="53">
        <v>18846.91</v>
      </c>
      <c r="F64" s="53">
        <v>46070.62</v>
      </c>
      <c r="G64" s="53">
        <f t="shared" si="15"/>
        <v>73613</v>
      </c>
      <c r="H64" s="53">
        <v>55169.5</v>
      </c>
      <c r="I64" s="53">
        <f>19057.4-613.9</f>
        <v>18443.5</v>
      </c>
    </row>
    <row r="65" spans="1:9" s="59" customFormat="1" ht="47.25">
      <c r="A65" s="60" t="s">
        <v>54</v>
      </c>
      <c r="B65" s="52"/>
      <c r="C65" s="53">
        <f t="shared" si="14"/>
        <v>74016.4</v>
      </c>
      <c r="D65" s="53">
        <v>55169.5</v>
      </c>
      <c r="E65" s="53">
        <v>18846.9</v>
      </c>
      <c r="F65" s="53">
        <v>46070.62</v>
      </c>
      <c r="G65" s="53">
        <f t="shared" si="15"/>
        <v>73613</v>
      </c>
      <c r="H65" s="53">
        <v>55169.5</v>
      </c>
      <c r="I65" s="58">
        <f>19057.4-613.9</f>
        <v>18443.5</v>
      </c>
    </row>
    <row r="66" spans="1:9" s="63" customFormat="1" ht="63">
      <c r="A66" s="61" t="s">
        <v>55</v>
      </c>
      <c r="B66" s="52"/>
      <c r="C66" s="53">
        <v>57825.73</v>
      </c>
      <c r="D66" s="62">
        <f>C66-E66</f>
        <v>50971.130000000005</v>
      </c>
      <c r="E66" s="58">
        <v>6854.6</v>
      </c>
      <c r="F66" s="62">
        <v>46928.46</v>
      </c>
      <c r="G66" s="53">
        <f>H66+I66</f>
        <v>57465.369999999995</v>
      </c>
      <c r="H66" s="62">
        <v>50971.13</v>
      </c>
      <c r="I66" s="58">
        <f>6618.24-124</f>
        <v>6494.24</v>
      </c>
    </row>
    <row r="67" spans="1:9" s="59" customFormat="1" ht="31.5">
      <c r="A67" s="60" t="s">
        <v>73</v>
      </c>
      <c r="B67" s="52">
        <v>242</v>
      </c>
      <c r="C67" s="53">
        <f t="shared" si="14"/>
        <v>1211.8000000000002</v>
      </c>
      <c r="D67" s="53">
        <v>146.4</v>
      </c>
      <c r="E67" s="53">
        <v>1065.4</v>
      </c>
      <c r="F67" s="53">
        <v>821.31</v>
      </c>
      <c r="G67" s="53">
        <f t="shared" si="15"/>
        <v>1211.8000000000002</v>
      </c>
      <c r="H67" s="53">
        <v>146.4</v>
      </c>
      <c r="I67" s="53">
        <v>1065.4</v>
      </c>
    </row>
    <row r="68" spans="1:9" s="59" customFormat="1" ht="15.75">
      <c r="A68" s="60" t="s">
        <v>97</v>
      </c>
      <c r="B68" s="52">
        <v>262</v>
      </c>
      <c r="C68" s="53">
        <f t="shared" si="14"/>
        <v>4530.639999999999</v>
      </c>
      <c r="D68" s="53">
        <v>3350.91</v>
      </c>
      <c r="E68" s="53">
        <v>1179.73</v>
      </c>
      <c r="F68" s="53">
        <v>1539.66</v>
      </c>
      <c r="G68" s="53">
        <f t="shared" si="15"/>
        <v>4530.61</v>
      </c>
      <c r="H68" s="53">
        <v>3350.91</v>
      </c>
      <c r="I68" s="53">
        <v>1179.7</v>
      </c>
    </row>
    <row r="69" spans="1:9" s="59" customFormat="1" ht="15.75">
      <c r="A69" s="60" t="s">
        <v>71</v>
      </c>
      <c r="B69" s="52">
        <v>310</v>
      </c>
      <c r="C69" s="53">
        <f t="shared" si="14"/>
        <v>0</v>
      </c>
      <c r="D69" s="53"/>
      <c r="E69" s="53"/>
      <c r="F69" s="53"/>
      <c r="G69" s="53">
        <f t="shared" si="15"/>
        <v>0</v>
      </c>
      <c r="H69" s="53"/>
      <c r="I69" s="53"/>
    </row>
    <row r="70" spans="1:9" ht="15.75">
      <c r="A70" s="60" t="s">
        <v>50</v>
      </c>
      <c r="B70" s="52">
        <v>290</v>
      </c>
      <c r="C70" s="53">
        <f t="shared" si="14"/>
        <v>202.04</v>
      </c>
      <c r="D70" s="64"/>
      <c r="E70" s="64">
        <v>202.04</v>
      </c>
      <c r="F70" s="64">
        <v>121.33</v>
      </c>
      <c r="G70" s="53">
        <f>H70+I70</f>
        <v>202</v>
      </c>
      <c r="H70" s="64"/>
      <c r="I70" s="64">
        <v>202</v>
      </c>
    </row>
    <row r="71" spans="1:9" ht="15.75">
      <c r="A71" s="51" t="s">
        <v>9</v>
      </c>
      <c r="B71" s="52">
        <v>231</v>
      </c>
      <c r="C71" s="53">
        <f t="shared" si="14"/>
        <v>180.6</v>
      </c>
      <c r="D71" s="53"/>
      <c r="E71" s="53">
        <v>180.6</v>
      </c>
      <c r="F71" s="53">
        <v>111.66</v>
      </c>
      <c r="G71" s="53">
        <f t="shared" si="15"/>
        <v>180.6</v>
      </c>
      <c r="H71" s="53"/>
      <c r="I71" s="53">
        <v>180.6</v>
      </c>
    </row>
    <row r="72" spans="1:9" ht="15.75">
      <c r="A72" s="51" t="s">
        <v>99</v>
      </c>
      <c r="B72" s="52">
        <v>340</v>
      </c>
      <c r="C72" s="53">
        <f t="shared" si="14"/>
        <v>1724.54</v>
      </c>
      <c r="D72" s="53">
        <v>111.36</v>
      </c>
      <c r="E72" s="53">
        <v>1613.18</v>
      </c>
      <c r="F72" s="53">
        <v>706.28</v>
      </c>
      <c r="G72" s="53">
        <f t="shared" si="15"/>
        <v>1724.53</v>
      </c>
      <c r="H72" s="53">
        <v>111.35</v>
      </c>
      <c r="I72" s="53">
        <v>1613.18</v>
      </c>
    </row>
    <row r="73" spans="1:9" ht="31.5">
      <c r="A73" s="48" t="s">
        <v>62</v>
      </c>
      <c r="B73" s="49"/>
      <c r="C73" s="50">
        <f>D73+E73</f>
        <v>10920.800000000001</v>
      </c>
      <c r="D73" s="50">
        <f aca="true" t="shared" si="16" ref="D73:I73">D78+D80</f>
        <v>9045.77</v>
      </c>
      <c r="E73" s="50">
        <f t="shared" si="16"/>
        <v>1875.03</v>
      </c>
      <c r="F73" s="50">
        <f t="shared" si="16"/>
        <v>5488.75</v>
      </c>
      <c r="G73" s="50">
        <f t="shared" si="16"/>
        <v>10763.33</v>
      </c>
      <c r="H73" s="50">
        <f t="shared" si="16"/>
        <v>9045.77</v>
      </c>
      <c r="I73" s="50">
        <f t="shared" si="16"/>
        <v>1717.5600000000002</v>
      </c>
    </row>
    <row r="74" spans="1:9" ht="15.75">
      <c r="A74" s="60" t="s">
        <v>77</v>
      </c>
      <c r="B74" s="52">
        <v>225</v>
      </c>
      <c r="C74" s="65">
        <f aca="true" t="shared" si="17" ref="C74:C79">D74+E74</f>
        <v>0</v>
      </c>
      <c r="D74" s="65"/>
      <c r="E74" s="65"/>
      <c r="F74" s="65"/>
      <c r="G74" s="53">
        <f>H74+I74</f>
        <v>0</v>
      </c>
      <c r="H74" s="50"/>
      <c r="I74" s="50"/>
    </row>
    <row r="75" spans="1:9" ht="15.75">
      <c r="A75" s="60" t="s">
        <v>78</v>
      </c>
      <c r="B75" s="52">
        <v>226</v>
      </c>
      <c r="C75" s="65">
        <f t="shared" si="17"/>
        <v>0</v>
      </c>
      <c r="D75" s="65"/>
      <c r="E75" s="65"/>
      <c r="F75" s="65"/>
      <c r="G75" s="53">
        <f aca="true" t="shared" si="18" ref="G75:G80">H75+I75</f>
        <v>0</v>
      </c>
      <c r="H75" s="50"/>
      <c r="I75" s="50"/>
    </row>
    <row r="76" spans="1:9" ht="31.5">
      <c r="A76" s="60" t="s">
        <v>83</v>
      </c>
      <c r="B76" s="52">
        <v>241</v>
      </c>
      <c r="C76" s="65">
        <f t="shared" si="17"/>
        <v>0</v>
      </c>
      <c r="D76" s="50"/>
      <c r="E76" s="50"/>
      <c r="F76" s="50"/>
      <c r="G76" s="53">
        <f t="shared" si="18"/>
        <v>0</v>
      </c>
      <c r="H76" s="50"/>
      <c r="I76" s="50"/>
    </row>
    <row r="77" spans="1:9" ht="31.5">
      <c r="A77" s="60" t="s">
        <v>75</v>
      </c>
      <c r="B77" s="52">
        <v>242</v>
      </c>
      <c r="C77" s="65">
        <f t="shared" si="17"/>
        <v>0</v>
      </c>
      <c r="D77" s="65"/>
      <c r="E77" s="65"/>
      <c r="F77" s="65"/>
      <c r="G77" s="53">
        <f t="shared" si="18"/>
        <v>0</v>
      </c>
      <c r="H77" s="50"/>
      <c r="I77" s="50"/>
    </row>
    <row r="78" spans="1:9" ht="15.75">
      <c r="A78" s="51" t="s">
        <v>71</v>
      </c>
      <c r="B78" s="52">
        <v>310</v>
      </c>
      <c r="C78" s="65">
        <f t="shared" si="17"/>
        <v>9441.23</v>
      </c>
      <c r="D78" s="66">
        <v>9045.77</v>
      </c>
      <c r="E78" s="66">
        <v>395.46</v>
      </c>
      <c r="F78" s="66">
        <v>4994</v>
      </c>
      <c r="G78" s="53">
        <f t="shared" si="18"/>
        <v>9441.23</v>
      </c>
      <c r="H78" s="66">
        <v>9045.77</v>
      </c>
      <c r="I78" s="66">
        <v>395.46</v>
      </c>
    </row>
    <row r="79" spans="1:9" ht="31.5">
      <c r="A79" s="51" t="s">
        <v>72</v>
      </c>
      <c r="B79" s="52">
        <v>530</v>
      </c>
      <c r="C79" s="65">
        <f t="shared" si="17"/>
        <v>0</v>
      </c>
      <c r="D79" s="50"/>
      <c r="E79" s="50"/>
      <c r="F79" s="50"/>
      <c r="G79" s="53">
        <f t="shared" si="18"/>
        <v>0</v>
      </c>
      <c r="H79" s="50"/>
      <c r="I79" s="50"/>
    </row>
    <row r="80" spans="1:9" ht="15.75">
      <c r="A80" s="51" t="s">
        <v>74</v>
      </c>
      <c r="B80" s="52">
        <v>290</v>
      </c>
      <c r="C80" s="53">
        <f>E80</f>
        <v>1479.57</v>
      </c>
      <c r="D80" s="53"/>
      <c r="E80" s="53">
        <v>1479.57</v>
      </c>
      <c r="F80" s="53">
        <f>616.08-F70</f>
        <v>494.75000000000006</v>
      </c>
      <c r="G80" s="53">
        <f t="shared" si="18"/>
        <v>1322.1000000000001</v>
      </c>
      <c r="H80" s="50"/>
      <c r="I80" s="53">
        <f>1449.9-66.8-61</f>
        <v>1322.1000000000001</v>
      </c>
    </row>
    <row r="81" spans="1:9" s="68" customFormat="1" ht="15.75">
      <c r="A81" s="44" t="s">
        <v>27</v>
      </c>
      <c r="B81" s="67"/>
      <c r="C81" s="45">
        <f aca="true" t="shared" si="19" ref="C81:I81">C10-C50</f>
        <v>-5918.190000000002</v>
      </c>
      <c r="D81" s="45">
        <f t="shared" si="19"/>
        <v>-6780.690000000017</v>
      </c>
      <c r="E81" s="45">
        <f t="shared" si="19"/>
        <v>862.5</v>
      </c>
      <c r="F81" s="45">
        <f t="shared" si="19"/>
        <v>623.5900000000111</v>
      </c>
      <c r="G81" s="45">
        <f t="shared" si="19"/>
        <v>-5918.189999999973</v>
      </c>
      <c r="H81" s="45">
        <f t="shared" si="19"/>
        <v>-6780.690000000002</v>
      </c>
      <c r="I81" s="45">
        <f t="shared" si="19"/>
        <v>862.5</v>
      </c>
    </row>
    <row r="82" spans="1:9" s="70" customFormat="1" ht="15.75">
      <c r="A82" s="60" t="s">
        <v>17</v>
      </c>
      <c r="B82" s="69"/>
      <c r="C82" s="64">
        <v>5918.2</v>
      </c>
      <c r="D82" s="64">
        <v>6780.69</v>
      </c>
      <c r="E82" s="64">
        <f>E84+E87+E90+E93+E95</f>
        <v>-862.5</v>
      </c>
      <c r="F82" s="64">
        <f>F84+F87+F90+F93+F95</f>
        <v>1146</v>
      </c>
      <c r="G82" s="64">
        <v>5918.19</v>
      </c>
      <c r="H82" s="64">
        <v>6780.69</v>
      </c>
      <c r="I82" s="64">
        <f>I84+I87+I90+I93+I95</f>
        <v>-862.5</v>
      </c>
    </row>
    <row r="83" spans="1:9" s="70" customFormat="1" ht="15.75">
      <c r="A83" s="60" t="s">
        <v>7</v>
      </c>
      <c r="B83" s="69"/>
      <c r="C83" s="64"/>
      <c r="D83" s="64"/>
      <c r="E83" s="64"/>
      <c r="F83" s="64"/>
      <c r="G83" s="64"/>
      <c r="H83" s="64"/>
      <c r="I83" s="64">
        <f>I81+I82</f>
        <v>0</v>
      </c>
    </row>
    <row r="84" spans="1:9" s="70" customFormat="1" ht="15.75">
      <c r="A84" s="60" t="s">
        <v>18</v>
      </c>
      <c r="B84" s="69"/>
      <c r="C84" s="64">
        <f>C85+C86</f>
        <v>0</v>
      </c>
      <c r="D84" s="64">
        <f aca="true" t="shared" si="20" ref="D84:I84">D85+D86</f>
        <v>0</v>
      </c>
      <c r="E84" s="64">
        <f t="shared" si="20"/>
        <v>0</v>
      </c>
      <c r="F84" s="64">
        <f t="shared" si="20"/>
        <v>0</v>
      </c>
      <c r="G84" s="64">
        <f t="shared" si="20"/>
        <v>0</v>
      </c>
      <c r="H84" s="64">
        <f t="shared" si="20"/>
        <v>0</v>
      </c>
      <c r="I84" s="64">
        <f t="shared" si="20"/>
        <v>0</v>
      </c>
    </row>
    <row r="85" spans="1:9" s="70" customFormat="1" ht="15.75">
      <c r="A85" s="60" t="s">
        <v>19</v>
      </c>
      <c r="B85" s="69"/>
      <c r="C85" s="64"/>
      <c r="D85" s="64"/>
      <c r="E85" s="64"/>
      <c r="F85" s="64"/>
      <c r="G85" s="64"/>
      <c r="H85" s="64"/>
      <c r="I85" s="64"/>
    </row>
    <row r="86" spans="1:9" s="70" customFormat="1" ht="15.75">
      <c r="A86" s="60" t="s">
        <v>20</v>
      </c>
      <c r="B86" s="69"/>
      <c r="C86" s="64"/>
      <c r="D86" s="64"/>
      <c r="E86" s="64"/>
      <c r="F86" s="64"/>
      <c r="G86" s="64"/>
      <c r="H86" s="64"/>
      <c r="I86" s="64"/>
    </row>
    <row r="87" spans="1:9" s="70" customFormat="1" ht="15.75">
      <c r="A87" s="60" t="s">
        <v>21</v>
      </c>
      <c r="B87" s="69"/>
      <c r="C87" s="64">
        <f>C88+C89</f>
        <v>0</v>
      </c>
      <c r="D87" s="64">
        <f aca="true" t="shared" si="21" ref="D87:I87">D88+D89</f>
        <v>0</v>
      </c>
      <c r="E87" s="64">
        <f t="shared" si="21"/>
        <v>0</v>
      </c>
      <c r="F87" s="64">
        <f t="shared" si="21"/>
        <v>0</v>
      </c>
      <c r="G87" s="64">
        <f t="shared" si="21"/>
        <v>0</v>
      </c>
      <c r="H87" s="64">
        <f t="shared" si="21"/>
        <v>0</v>
      </c>
      <c r="I87" s="64">
        <f t="shared" si="21"/>
        <v>0</v>
      </c>
    </row>
    <row r="88" spans="1:9" s="70" customFormat="1" ht="15.75">
      <c r="A88" s="60" t="s">
        <v>22</v>
      </c>
      <c r="B88" s="69"/>
      <c r="C88" s="64"/>
      <c r="D88" s="64"/>
      <c r="E88" s="64"/>
      <c r="F88" s="64"/>
      <c r="G88" s="64"/>
      <c r="H88" s="64"/>
      <c r="I88" s="64"/>
    </row>
    <row r="89" spans="1:9" s="70" customFormat="1" ht="15.75">
      <c r="A89" s="60" t="s">
        <v>20</v>
      </c>
      <c r="B89" s="69"/>
      <c r="C89" s="64"/>
      <c r="D89" s="64"/>
      <c r="E89" s="64"/>
      <c r="F89" s="64"/>
      <c r="G89" s="64"/>
      <c r="H89" s="64"/>
      <c r="I89" s="64"/>
    </row>
    <row r="90" spans="1:9" s="70" customFormat="1" ht="15.75">
      <c r="A90" s="60" t="s">
        <v>39</v>
      </c>
      <c r="B90" s="69"/>
      <c r="C90" s="64">
        <f>C91+C92</f>
        <v>-1000</v>
      </c>
      <c r="D90" s="64">
        <f aca="true" t="shared" si="22" ref="D90:I90">D91+D92</f>
        <v>0</v>
      </c>
      <c r="E90" s="64">
        <f t="shared" si="22"/>
        <v>-1000</v>
      </c>
      <c r="F90" s="64">
        <f t="shared" si="22"/>
        <v>-1000</v>
      </c>
      <c r="G90" s="64">
        <f t="shared" si="22"/>
        <v>-1000</v>
      </c>
      <c r="H90" s="64">
        <f t="shared" si="22"/>
        <v>0</v>
      </c>
      <c r="I90" s="64">
        <f t="shared" si="22"/>
        <v>-1000</v>
      </c>
    </row>
    <row r="91" spans="1:9" s="70" customFormat="1" ht="15.75">
      <c r="A91" s="60" t="s">
        <v>22</v>
      </c>
      <c r="B91" s="69"/>
      <c r="C91" s="64">
        <v>-1000</v>
      </c>
      <c r="D91" s="64"/>
      <c r="E91" s="64"/>
      <c r="F91" s="64"/>
      <c r="G91" s="64"/>
      <c r="H91" s="64"/>
      <c r="I91" s="64"/>
    </row>
    <row r="92" spans="1:9" s="70" customFormat="1" ht="15.75">
      <c r="A92" s="60" t="s">
        <v>20</v>
      </c>
      <c r="B92" s="69"/>
      <c r="C92" s="64"/>
      <c r="D92" s="64"/>
      <c r="E92" s="64">
        <v>-1000</v>
      </c>
      <c r="F92" s="64">
        <v>-1000</v>
      </c>
      <c r="G92" s="64">
        <v>-1000</v>
      </c>
      <c r="H92" s="64"/>
      <c r="I92" s="64">
        <v>-1000</v>
      </c>
    </row>
    <row r="93" spans="1:9" s="70" customFormat="1" ht="15.75">
      <c r="A93" s="60" t="s">
        <v>23</v>
      </c>
      <c r="B93" s="69"/>
      <c r="C93" s="64">
        <f>D93+E93</f>
        <v>6918.19</v>
      </c>
      <c r="D93" s="64">
        <v>6780.69</v>
      </c>
      <c r="E93" s="64">
        <v>137.5</v>
      </c>
      <c r="F93" s="64">
        <v>2146</v>
      </c>
      <c r="G93" s="64">
        <f>H93+I93</f>
        <v>6918.19</v>
      </c>
      <c r="H93" s="64">
        <v>6780.69</v>
      </c>
      <c r="I93" s="64">
        <v>137.5</v>
      </c>
    </row>
    <row r="94" spans="1:9" s="70" customFormat="1" ht="15.75">
      <c r="A94" s="60" t="s">
        <v>100</v>
      </c>
      <c r="B94" s="69"/>
      <c r="C94" s="64">
        <f>D94</f>
        <v>6780.69</v>
      </c>
      <c r="D94" s="64">
        <v>6780.69</v>
      </c>
      <c r="E94" s="64"/>
      <c r="F94" s="64">
        <v>6686.7</v>
      </c>
      <c r="G94" s="64">
        <f>H94</f>
        <v>6780.69</v>
      </c>
      <c r="H94" s="64">
        <v>6780.69</v>
      </c>
      <c r="I94" s="64"/>
    </row>
    <row r="95" spans="1:9" s="70" customFormat="1" ht="47.25">
      <c r="A95" s="60" t="s">
        <v>119</v>
      </c>
      <c r="B95" s="69"/>
      <c r="C95" s="64"/>
      <c r="D95" s="64"/>
      <c r="E95" s="64"/>
      <c r="F95" s="64"/>
      <c r="G95" s="64"/>
      <c r="H95" s="64"/>
      <c r="I95" s="64"/>
    </row>
    <row r="96" spans="1:9" ht="15.75">
      <c r="A96" s="71" t="s">
        <v>16</v>
      </c>
      <c r="B96" s="72"/>
      <c r="C96" s="73"/>
      <c r="D96" s="73"/>
      <c r="E96" s="73"/>
      <c r="F96" s="73"/>
      <c r="G96" s="73"/>
      <c r="H96" s="73"/>
      <c r="I96" s="73"/>
    </row>
    <row r="97" spans="1:9" ht="47.25">
      <c r="A97" s="54" t="s">
        <v>84</v>
      </c>
      <c r="B97" s="52"/>
      <c r="C97" s="53">
        <f aca="true" t="shared" si="23" ref="C97:H97">C98+C99+C100+C101+C102</f>
        <v>9950.17</v>
      </c>
      <c r="D97" s="53">
        <f t="shared" si="23"/>
        <v>8200</v>
      </c>
      <c r="E97" s="53">
        <f t="shared" si="23"/>
        <v>1750.17</v>
      </c>
      <c r="F97" s="53">
        <f t="shared" si="23"/>
        <v>5301.31</v>
      </c>
      <c r="G97" s="53">
        <f t="shared" si="23"/>
        <v>9950.2</v>
      </c>
      <c r="H97" s="53">
        <f t="shared" si="23"/>
        <v>8200</v>
      </c>
      <c r="I97" s="53">
        <f>I98+I99+I100+I101+I102+I103+I104</f>
        <v>1750.2</v>
      </c>
    </row>
    <row r="98" spans="1:9" ht="63">
      <c r="A98" s="74" t="s">
        <v>107</v>
      </c>
      <c r="B98" s="52"/>
      <c r="C98" s="53">
        <v>5200</v>
      </c>
      <c r="D98" s="53">
        <v>5200</v>
      </c>
      <c r="E98" s="53">
        <v>0</v>
      </c>
      <c r="F98" s="53">
        <v>4839</v>
      </c>
      <c r="G98" s="53">
        <v>5200</v>
      </c>
      <c r="H98" s="53">
        <v>5200</v>
      </c>
      <c r="I98" s="53"/>
    </row>
    <row r="99" spans="1:9" ht="15.75">
      <c r="A99" s="74" t="s">
        <v>105</v>
      </c>
      <c r="B99" s="52">
        <v>262</v>
      </c>
      <c r="C99" s="53">
        <v>3570.5</v>
      </c>
      <c r="D99" s="53">
        <v>3000</v>
      </c>
      <c r="E99" s="53">
        <v>570.5</v>
      </c>
      <c r="F99" s="53">
        <v>0</v>
      </c>
      <c r="G99" s="53">
        <v>3570.5</v>
      </c>
      <c r="H99" s="53">
        <v>3000</v>
      </c>
      <c r="I99" s="53">
        <v>570.5</v>
      </c>
    </row>
    <row r="100" spans="1:9" ht="31.5">
      <c r="A100" s="74" t="s">
        <v>106</v>
      </c>
      <c r="B100" s="52">
        <v>231</v>
      </c>
      <c r="C100" s="53">
        <v>180.6</v>
      </c>
      <c r="D100" s="53"/>
      <c r="E100" s="53">
        <v>180.6</v>
      </c>
      <c r="F100" s="53">
        <v>97.64</v>
      </c>
      <c r="G100" s="53">
        <v>180.6</v>
      </c>
      <c r="H100" s="53"/>
      <c r="I100" s="53">
        <v>180.6</v>
      </c>
    </row>
    <row r="101" spans="1:9" ht="31.5">
      <c r="A101" s="74" t="s">
        <v>104</v>
      </c>
      <c r="B101" s="52">
        <v>226</v>
      </c>
      <c r="C101" s="53">
        <v>199.07</v>
      </c>
      <c r="D101" s="53"/>
      <c r="E101" s="53">
        <v>199.07</v>
      </c>
      <c r="F101" s="53">
        <v>0</v>
      </c>
      <c r="G101" s="53">
        <v>199.1</v>
      </c>
      <c r="H101" s="53"/>
      <c r="I101" s="53">
        <v>199.1</v>
      </c>
    </row>
    <row r="102" spans="1:9" ht="15.75">
      <c r="A102" s="74" t="s">
        <v>102</v>
      </c>
      <c r="B102" s="52"/>
      <c r="C102" s="53">
        <v>800</v>
      </c>
      <c r="D102" s="53"/>
      <c r="E102" s="53">
        <v>800</v>
      </c>
      <c r="F102" s="53">
        <v>364.67</v>
      </c>
      <c r="G102" s="53">
        <v>800</v>
      </c>
      <c r="H102" s="53"/>
      <c r="I102" s="53">
        <v>800</v>
      </c>
    </row>
    <row r="103" spans="1:9" ht="31.5">
      <c r="A103" s="74" t="s">
        <v>103</v>
      </c>
      <c r="B103" s="52">
        <v>241</v>
      </c>
      <c r="C103" s="53"/>
      <c r="D103" s="53"/>
      <c r="E103" s="53"/>
      <c r="F103" s="53"/>
      <c r="G103" s="53"/>
      <c r="H103" s="53"/>
      <c r="I103" s="53"/>
    </row>
    <row r="104" spans="1:9" ht="15.75">
      <c r="A104" s="74" t="s">
        <v>101</v>
      </c>
      <c r="B104" s="52">
        <v>226</v>
      </c>
      <c r="C104" s="53"/>
      <c r="D104" s="53"/>
      <c r="E104" s="53"/>
      <c r="F104" s="53"/>
      <c r="G104" s="53"/>
      <c r="H104" s="53"/>
      <c r="I104" s="53"/>
    </row>
    <row r="105" spans="1:9" s="76" customFormat="1" ht="31.5">
      <c r="A105" s="75" t="s">
        <v>85</v>
      </c>
      <c r="B105" s="69"/>
      <c r="C105" s="64">
        <v>25710.33</v>
      </c>
      <c r="D105" s="64"/>
      <c r="E105" s="64">
        <v>25710.33</v>
      </c>
      <c r="F105" s="64">
        <v>12995.86</v>
      </c>
      <c r="G105" s="64">
        <f>H105+I105</f>
        <v>25243.3</v>
      </c>
      <c r="H105" s="64"/>
      <c r="I105" s="64">
        <v>25243.3</v>
      </c>
    </row>
    <row r="106" spans="1:9" s="70" customFormat="1" ht="31.5">
      <c r="A106" s="61" t="s">
        <v>120</v>
      </c>
      <c r="B106" s="77"/>
      <c r="C106" s="62">
        <f>C107</f>
        <v>18.07</v>
      </c>
      <c r="D106" s="62">
        <f aca="true" t="shared" si="24" ref="D106:I106">D107</f>
        <v>0</v>
      </c>
      <c r="E106" s="62">
        <f t="shared" si="24"/>
        <v>18.07</v>
      </c>
      <c r="F106" s="62">
        <f t="shared" si="24"/>
        <v>0</v>
      </c>
      <c r="G106" s="62">
        <f t="shared" si="24"/>
        <v>18.1</v>
      </c>
      <c r="H106" s="62">
        <f t="shared" si="24"/>
        <v>0</v>
      </c>
      <c r="I106" s="62">
        <f t="shared" si="24"/>
        <v>18.1</v>
      </c>
    </row>
    <row r="107" spans="1:63" s="80" customFormat="1" ht="31.5">
      <c r="A107" s="78" t="s">
        <v>98</v>
      </c>
      <c r="B107" s="79"/>
      <c r="C107" s="58">
        <v>18.07</v>
      </c>
      <c r="D107" s="58"/>
      <c r="E107" s="58">
        <v>18.07</v>
      </c>
      <c r="F107" s="58">
        <v>0</v>
      </c>
      <c r="G107" s="58">
        <v>18.1</v>
      </c>
      <c r="H107" s="58"/>
      <c r="I107" s="58">
        <v>18.1</v>
      </c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</row>
    <row r="108" spans="1:63" s="80" customFormat="1" ht="31.5">
      <c r="A108" s="51" t="s">
        <v>76</v>
      </c>
      <c r="B108" s="52"/>
      <c r="C108" s="53">
        <f>SUM(C109:C116)</f>
        <v>1003.02</v>
      </c>
      <c r="D108" s="53">
        <f aca="true" t="shared" si="25" ref="D108:I108">SUM(D109:D116)</f>
        <v>6</v>
      </c>
      <c r="E108" s="53">
        <f t="shared" si="25"/>
        <v>997.02</v>
      </c>
      <c r="F108" s="53">
        <f t="shared" si="25"/>
        <v>76.9</v>
      </c>
      <c r="G108" s="53">
        <f t="shared" si="25"/>
        <v>1002.2</v>
      </c>
      <c r="H108" s="53">
        <f t="shared" si="25"/>
        <v>6</v>
      </c>
      <c r="I108" s="53">
        <f t="shared" si="25"/>
        <v>996.2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</row>
    <row r="109" spans="1:63" s="80" customFormat="1" ht="31.5">
      <c r="A109" s="78" t="s">
        <v>108</v>
      </c>
      <c r="B109" s="52">
        <v>310</v>
      </c>
      <c r="C109" s="53">
        <f>D109+E109</f>
        <v>129.82</v>
      </c>
      <c r="D109" s="53"/>
      <c r="E109" s="53">
        <v>129.82</v>
      </c>
      <c r="F109" s="64">
        <v>76.9</v>
      </c>
      <c r="G109" s="53">
        <f>H109+I109</f>
        <v>129</v>
      </c>
      <c r="H109" s="53"/>
      <c r="I109" s="53">
        <v>129</v>
      </c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</row>
    <row r="110" spans="1:63" s="80" customFormat="1" ht="31.5">
      <c r="A110" s="78" t="s">
        <v>115</v>
      </c>
      <c r="B110" s="52">
        <v>310</v>
      </c>
      <c r="C110" s="53"/>
      <c r="D110" s="53"/>
      <c r="E110" s="53"/>
      <c r="F110" s="64"/>
      <c r="G110" s="53"/>
      <c r="H110" s="53"/>
      <c r="I110" s="53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</row>
    <row r="111" spans="1:63" s="80" customFormat="1" ht="31.5">
      <c r="A111" s="81" t="s">
        <v>111</v>
      </c>
      <c r="B111" s="52">
        <v>310</v>
      </c>
      <c r="C111" s="53">
        <f aca="true" t="shared" si="26" ref="C111:C116">D111+E111</f>
        <v>101.9</v>
      </c>
      <c r="D111" s="53"/>
      <c r="E111" s="53">
        <v>101.9</v>
      </c>
      <c r="F111" s="64"/>
      <c r="G111" s="53">
        <f aca="true" t="shared" si="27" ref="G111:G116">H111+I111</f>
        <v>101.9</v>
      </c>
      <c r="H111" s="53"/>
      <c r="I111" s="53">
        <v>101.9</v>
      </c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</row>
    <row r="112" spans="1:63" s="80" customFormat="1" ht="47.25">
      <c r="A112" s="82" t="s">
        <v>114</v>
      </c>
      <c r="B112" s="52">
        <v>310</v>
      </c>
      <c r="C112" s="53">
        <f>D112+E112</f>
        <v>151.7</v>
      </c>
      <c r="D112" s="53">
        <v>6</v>
      </c>
      <c r="E112" s="53">
        <v>145.7</v>
      </c>
      <c r="F112" s="64"/>
      <c r="G112" s="53">
        <f>H112+I112</f>
        <v>151.7</v>
      </c>
      <c r="H112" s="53">
        <v>6</v>
      </c>
      <c r="I112" s="53">
        <v>145.7</v>
      </c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</row>
    <row r="113" spans="1:63" s="80" customFormat="1" ht="15.75">
      <c r="A113" s="81" t="s">
        <v>109</v>
      </c>
      <c r="B113" s="52">
        <v>290</v>
      </c>
      <c r="C113" s="53">
        <f t="shared" si="26"/>
        <v>102.9</v>
      </c>
      <c r="D113" s="53"/>
      <c r="E113" s="53">
        <v>102.9</v>
      </c>
      <c r="F113" s="64"/>
      <c r="G113" s="53">
        <f t="shared" si="27"/>
        <v>102.9</v>
      </c>
      <c r="H113" s="53"/>
      <c r="I113" s="53">
        <v>102.9</v>
      </c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</row>
    <row r="114" spans="1:63" s="80" customFormat="1" ht="31.5">
      <c r="A114" s="81" t="s">
        <v>110</v>
      </c>
      <c r="B114" s="52">
        <v>290</v>
      </c>
      <c r="C114" s="53">
        <f t="shared" si="26"/>
        <v>256.2</v>
      </c>
      <c r="D114" s="53"/>
      <c r="E114" s="53">
        <v>256.2</v>
      </c>
      <c r="F114" s="64"/>
      <c r="G114" s="53">
        <f t="shared" si="27"/>
        <v>256.2</v>
      </c>
      <c r="H114" s="53"/>
      <c r="I114" s="53">
        <v>256.2</v>
      </c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</row>
    <row r="115" spans="1:63" s="80" customFormat="1" ht="15.75">
      <c r="A115" s="82" t="s">
        <v>112</v>
      </c>
      <c r="B115" s="52">
        <v>290</v>
      </c>
      <c r="C115" s="53">
        <f t="shared" si="26"/>
        <v>6</v>
      </c>
      <c r="D115" s="53"/>
      <c r="E115" s="53">
        <v>6</v>
      </c>
      <c r="F115" s="64"/>
      <c r="G115" s="53">
        <f t="shared" si="27"/>
        <v>6</v>
      </c>
      <c r="H115" s="53"/>
      <c r="I115" s="53">
        <v>6</v>
      </c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</row>
    <row r="116" spans="1:63" s="80" customFormat="1" ht="15.75">
      <c r="A116" s="82" t="s">
        <v>113</v>
      </c>
      <c r="B116" s="52">
        <v>290</v>
      </c>
      <c r="C116" s="53">
        <f t="shared" si="26"/>
        <v>254.5</v>
      </c>
      <c r="D116" s="53"/>
      <c r="E116" s="53">
        <v>254.5</v>
      </c>
      <c r="F116" s="64"/>
      <c r="G116" s="53">
        <f t="shared" si="27"/>
        <v>254.5</v>
      </c>
      <c r="H116" s="53"/>
      <c r="I116" s="53">
        <v>254.5</v>
      </c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</row>
    <row r="117" spans="1:63" s="80" customFormat="1" ht="14.25" customHeight="1">
      <c r="A117" s="71" t="s">
        <v>93</v>
      </c>
      <c r="B117" s="83">
        <v>42005</v>
      </c>
      <c r="C117" s="45">
        <v>42370</v>
      </c>
      <c r="D117" s="45">
        <v>42736</v>
      </c>
      <c r="E117" s="73"/>
      <c r="F117" s="73"/>
      <c r="G117" s="73"/>
      <c r="H117" s="73"/>
      <c r="I117" s="73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</row>
    <row r="118" spans="1:63" s="80" customFormat="1" ht="15.75">
      <c r="A118" s="60" t="s">
        <v>95</v>
      </c>
      <c r="B118" s="84"/>
      <c r="C118" s="64"/>
      <c r="D118" s="64"/>
      <c r="E118" s="64"/>
      <c r="F118" s="64"/>
      <c r="G118" s="64"/>
      <c r="H118" s="64"/>
      <c r="I118" s="64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</row>
    <row r="119" spans="1:63" s="80" customFormat="1" ht="15.75">
      <c r="A119" s="60" t="s">
        <v>52</v>
      </c>
      <c r="B119" s="84"/>
      <c r="C119" s="64"/>
      <c r="D119" s="64"/>
      <c r="E119" s="64"/>
      <c r="F119" s="64"/>
      <c r="G119" s="64"/>
      <c r="H119" s="64"/>
      <c r="I119" s="64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</row>
    <row r="120" spans="1:63" s="80" customFormat="1" ht="15.75">
      <c r="A120" s="60" t="s">
        <v>96</v>
      </c>
      <c r="B120" s="84">
        <v>3000</v>
      </c>
      <c r="C120" s="64">
        <v>2000</v>
      </c>
      <c r="D120" s="64">
        <v>1000</v>
      </c>
      <c r="E120" s="64"/>
      <c r="F120" s="64"/>
      <c r="G120" s="64"/>
      <c r="H120" s="64"/>
      <c r="I120" s="64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</row>
    <row r="121" spans="1:63" s="80" customFormat="1" ht="15.75">
      <c r="A121" s="60" t="s">
        <v>94</v>
      </c>
      <c r="B121" s="84"/>
      <c r="C121" s="64"/>
      <c r="D121" s="64"/>
      <c r="E121" s="64"/>
      <c r="F121" s="64"/>
      <c r="G121" s="64"/>
      <c r="H121" s="64"/>
      <c r="I121" s="64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</row>
    <row r="122" spans="1:9" ht="15.75">
      <c r="A122" s="87" t="s">
        <v>86</v>
      </c>
      <c r="B122" s="88"/>
      <c r="C122" s="88"/>
      <c r="D122" s="88"/>
      <c r="E122" s="88"/>
      <c r="F122" s="88"/>
      <c r="G122" s="88"/>
      <c r="H122" s="88"/>
      <c r="I122" s="88"/>
    </row>
    <row r="123" spans="1:9" ht="15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5.75">
      <c r="A124" s="96"/>
      <c r="B124" s="96"/>
      <c r="C124" s="96"/>
      <c r="D124" s="96"/>
      <c r="E124" s="96"/>
      <c r="F124" s="96"/>
      <c r="G124" s="96"/>
      <c r="H124" s="96"/>
      <c r="I124" s="96"/>
    </row>
    <row r="126" ht="15.75">
      <c r="A126" s="2" t="s">
        <v>15</v>
      </c>
    </row>
    <row r="127" ht="15.75">
      <c r="A127" s="2"/>
    </row>
    <row r="128" ht="15.75">
      <c r="A128" s="1" t="s">
        <v>53</v>
      </c>
    </row>
  </sheetData>
  <sheetProtection/>
  <mergeCells count="8">
    <mergeCell ref="A5:I5"/>
    <mergeCell ref="H6:I6"/>
    <mergeCell ref="A122:I122"/>
    <mergeCell ref="C7:E7"/>
    <mergeCell ref="G7:I7"/>
    <mergeCell ref="F7:F8"/>
    <mergeCell ref="A7:A8"/>
    <mergeCell ref="B7:B8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</cp:lastModifiedBy>
  <cp:lastPrinted>2015-12-10T04:11:30Z</cp:lastPrinted>
  <dcterms:created xsi:type="dcterms:W3CDTF">2009-02-10T04:49:18Z</dcterms:created>
  <dcterms:modified xsi:type="dcterms:W3CDTF">2015-12-10T04:11:32Z</dcterms:modified>
  <cp:category/>
  <cp:version/>
  <cp:contentType/>
  <cp:contentStatus/>
</cp:coreProperties>
</file>